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mota\Documents\AESTADOS FINANCIEROS\ZZZZ ESTADOS FINANCIEROS 2011-2023\ESTADOS FINANCIEROS 2023\PUBLICACION\CUENTA PUBLICA 2023\01 PUBLICACION CUENTA PUBLICA 2023\05 DISCIPLINA FINANCIERA\"/>
    </mc:Choice>
  </mc:AlternateContent>
  <xr:revisionPtr revIDLastSave="0" documentId="13_ncr:1_{2F32DD1C-5B76-4575-BD99-820D4BA8A401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6" l="1"/>
  <c r="E10" i="6"/>
  <c r="D14" i="7" l="1"/>
  <c r="D13" i="7"/>
  <c r="D12" i="7"/>
  <c r="D11" i="7"/>
  <c r="D10" i="7"/>
  <c r="D11" i="6" l="1"/>
  <c r="D12" i="6"/>
  <c r="D13" i="6"/>
  <c r="D14" i="6"/>
  <c r="D15" i="6"/>
  <c r="D16" i="6"/>
  <c r="D17" i="6"/>
  <c r="F68" i="1" l="1"/>
  <c r="F63" i="1"/>
  <c r="F42" i="1"/>
  <c r="F38" i="1"/>
  <c r="F31" i="1"/>
  <c r="F27" i="1"/>
  <c r="F23" i="1"/>
  <c r="F19" i="1"/>
  <c r="F9" i="1"/>
  <c r="C41" i="1"/>
  <c r="C38" i="1"/>
  <c r="C31" i="1"/>
  <c r="C25" i="1"/>
  <c r="C17" i="1"/>
  <c r="C9" i="1"/>
  <c r="F48" i="6"/>
  <c r="E48" i="6"/>
  <c r="C48" i="6"/>
  <c r="F38" i="6"/>
  <c r="E38" i="6"/>
  <c r="C38" i="6"/>
  <c r="F28" i="6"/>
  <c r="E28" i="6"/>
  <c r="C28" i="6"/>
  <c r="F18" i="6"/>
  <c r="E18" i="6"/>
  <c r="C18" i="6"/>
  <c r="B18" i="6"/>
  <c r="C10" i="6"/>
  <c r="B10" i="6"/>
  <c r="D21" i="8" l="1"/>
  <c r="D31" i="9"/>
  <c r="G31" i="9" s="1"/>
  <c r="D30" i="9"/>
  <c r="D29" i="9"/>
  <c r="G29" i="9" s="1"/>
  <c r="F28" i="9"/>
  <c r="E28" i="9"/>
  <c r="C28" i="9"/>
  <c r="B28" i="9"/>
  <c r="D27" i="9"/>
  <c r="G27" i="9" s="1"/>
  <c r="D26" i="9"/>
  <c r="D25" i="9"/>
  <c r="G25" i="9" s="1"/>
  <c r="F24" i="9"/>
  <c r="E24" i="9"/>
  <c r="C24" i="9"/>
  <c r="B24" i="9"/>
  <c r="D23" i="9"/>
  <c r="G23" i="9" s="1"/>
  <c r="D22" i="9"/>
  <c r="G22" i="9" s="1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13" i="9"/>
  <c r="G13" i="9" s="1"/>
  <c r="F12" i="9"/>
  <c r="E12" i="9"/>
  <c r="C12" i="9"/>
  <c r="B12" i="9"/>
  <c r="D11" i="9"/>
  <c r="G11" i="9" s="1"/>
  <c r="D10" i="9"/>
  <c r="G10" i="9" s="1"/>
  <c r="D75" i="8"/>
  <c r="G75" i="8" s="1"/>
  <c r="D74" i="8"/>
  <c r="G74" i="8" s="1"/>
  <c r="D73" i="8"/>
  <c r="G73" i="8" s="1"/>
  <c r="D72" i="8"/>
  <c r="G72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D45" i="8"/>
  <c r="G45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0" i="8"/>
  <c r="G20" i="8" s="1"/>
  <c r="F19" i="8"/>
  <c r="E19" i="8"/>
  <c r="C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G12" i="8"/>
  <c r="D12" i="8"/>
  <c r="D11" i="8"/>
  <c r="G11" i="8" s="1"/>
  <c r="F10" i="8"/>
  <c r="E10" i="8"/>
  <c r="C10" i="8"/>
  <c r="B10" i="8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G17" i="7"/>
  <c r="D17" i="7"/>
  <c r="D16" i="7"/>
  <c r="G16" i="7" s="1"/>
  <c r="D15" i="7"/>
  <c r="G15" i="7" s="1"/>
  <c r="G14" i="7"/>
  <c r="G13" i="7"/>
  <c r="G12" i="7"/>
  <c r="G11" i="7"/>
  <c r="G10" i="7"/>
  <c r="D24" i="9" l="1"/>
  <c r="D61" i="8"/>
  <c r="D37" i="8"/>
  <c r="D10" i="8"/>
  <c r="D71" i="8"/>
  <c r="D53" i="8"/>
  <c r="D28" i="9"/>
  <c r="D44" i="8"/>
  <c r="D43" i="8" s="1"/>
  <c r="G27" i="8"/>
  <c r="G71" i="8"/>
  <c r="D19" i="8"/>
  <c r="B19" i="8"/>
  <c r="G26" i="9"/>
  <c r="G24" i="9" s="1"/>
  <c r="G30" i="9"/>
  <c r="G28" i="9" s="1"/>
  <c r="G14" i="9"/>
  <c r="G12" i="9" s="1"/>
  <c r="G18" i="9"/>
  <c r="G16" i="9" s="1"/>
  <c r="G10" i="8"/>
  <c r="G61" i="8"/>
  <c r="G21" i="8"/>
  <c r="G19" i="8" s="1"/>
  <c r="G39" i="8"/>
  <c r="G37" i="8" s="1"/>
  <c r="G46" i="8"/>
  <c r="G44" i="8" s="1"/>
  <c r="G43" i="8" s="1"/>
  <c r="G54" i="8"/>
  <c r="G53" i="8" s="1"/>
  <c r="D27" i="8"/>
  <c r="D157" i="6" l="1"/>
  <c r="G157" i="6" s="1"/>
  <c r="D156" i="6"/>
  <c r="G156" i="6" s="1"/>
  <c r="D155" i="6"/>
  <c r="G155" i="6" s="1"/>
  <c r="D154" i="6"/>
  <c r="G154" i="6" s="1"/>
  <c r="D153" i="6"/>
  <c r="G153" i="6" s="1"/>
  <c r="D152" i="6"/>
  <c r="D151" i="6"/>
  <c r="G151" i="6" s="1"/>
  <c r="F150" i="6"/>
  <c r="E150" i="6"/>
  <c r="C150" i="6"/>
  <c r="B150" i="6"/>
  <c r="D149" i="6"/>
  <c r="G149" i="6" s="1"/>
  <c r="D148" i="6"/>
  <c r="D147" i="6"/>
  <c r="G147" i="6" s="1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C137" i="6"/>
  <c r="B137" i="6"/>
  <c r="D136" i="6"/>
  <c r="G136" i="6" s="1"/>
  <c r="D135" i="6"/>
  <c r="G135" i="6" s="1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D123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G115" i="6" s="1"/>
  <c r="D114" i="6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G105" i="6" s="1"/>
  <c r="D104" i="6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G95" i="6" s="1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D85" i="6" s="1"/>
  <c r="F85" i="6"/>
  <c r="E85" i="6"/>
  <c r="C85" i="6"/>
  <c r="B85" i="6"/>
  <c r="D82" i="6"/>
  <c r="G82" i="6" s="1"/>
  <c r="D81" i="6"/>
  <c r="G81" i="6" s="1"/>
  <c r="D80" i="6"/>
  <c r="G80" i="6" s="1"/>
  <c r="D79" i="6"/>
  <c r="G79" i="6" s="1"/>
  <c r="D78" i="6"/>
  <c r="G78" i="6" s="1"/>
  <c r="D77" i="6"/>
  <c r="D76" i="6"/>
  <c r="G76" i="6" s="1"/>
  <c r="F75" i="6"/>
  <c r="E75" i="6"/>
  <c r="C75" i="6"/>
  <c r="B75" i="6"/>
  <c r="D74" i="6"/>
  <c r="G74" i="6" s="1"/>
  <c r="D73" i="6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G64" i="6" s="1"/>
  <c r="D63" i="6"/>
  <c r="G63" i="6" s="1"/>
  <c r="F62" i="6"/>
  <c r="E62" i="6"/>
  <c r="C62" i="6"/>
  <c r="B62" i="6"/>
  <c r="D61" i="6"/>
  <c r="G61" i="6" s="1"/>
  <c r="D60" i="6"/>
  <c r="G60" i="6" s="1"/>
  <c r="D59" i="6"/>
  <c r="G59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G17" i="6"/>
  <c r="G16" i="6"/>
  <c r="G15" i="6"/>
  <c r="G14" i="6"/>
  <c r="G13" i="6"/>
  <c r="G12" i="6"/>
  <c r="G74" i="5"/>
  <c r="D74" i="5"/>
  <c r="G73" i="5"/>
  <c r="D73" i="5"/>
  <c r="B16" i="5"/>
  <c r="C16" i="5"/>
  <c r="G39" i="6" l="1"/>
  <c r="D38" i="6"/>
  <c r="G38" i="6"/>
  <c r="G49" i="6"/>
  <c r="G48" i="6" s="1"/>
  <c r="D48" i="6"/>
  <c r="D28" i="6"/>
  <c r="D18" i="6"/>
  <c r="G11" i="6"/>
  <c r="G10" i="6" s="1"/>
  <c r="D10" i="6"/>
  <c r="F9" i="6"/>
  <c r="E9" i="6"/>
  <c r="D71" i="6"/>
  <c r="D137" i="6"/>
  <c r="D62" i="6"/>
  <c r="D93" i="6"/>
  <c r="D150" i="6"/>
  <c r="D103" i="6"/>
  <c r="D75" i="6"/>
  <c r="D113" i="6"/>
  <c r="D133" i="6"/>
  <c r="D146" i="6"/>
  <c r="D58" i="6"/>
  <c r="G93" i="6"/>
  <c r="G133" i="6"/>
  <c r="G137" i="6"/>
  <c r="G86" i="6"/>
  <c r="G85" i="6" s="1"/>
  <c r="G104" i="6"/>
  <c r="G103" i="6" s="1"/>
  <c r="G114" i="6"/>
  <c r="G113" i="6" s="1"/>
  <c r="G124" i="6"/>
  <c r="G123" i="6" s="1"/>
  <c r="G148" i="6"/>
  <c r="G146" i="6" s="1"/>
  <c r="G152" i="6"/>
  <c r="G150" i="6" s="1"/>
  <c r="G58" i="6"/>
  <c r="G62" i="6"/>
  <c r="G19" i="6"/>
  <c r="G18" i="6" s="1"/>
  <c r="G29" i="6"/>
  <c r="G28" i="6" s="1"/>
  <c r="G73" i="6"/>
  <c r="G71" i="6" s="1"/>
  <c r="G77" i="6"/>
  <c r="G75" i="6" s="1"/>
  <c r="G68" i="5"/>
  <c r="D68" i="5"/>
  <c r="G63" i="5"/>
  <c r="D63" i="5"/>
  <c r="G62" i="5"/>
  <c r="D62" i="5"/>
  <c r="G61" i="5"/>
  <c r="D61" i="5"/>
  <c r="G60" i="5"/>
  <c r="D60" i="5"/>
  <c r="D59" i="5" s="1"/>
  <c r="F59" i="5"/>
  <c r="E59" i="5"/>
  <c r="C59" i="5"/>
  <c r="B59" i="5"/>
  <c r="G58" i="5"/>
  <c r="D58" i="5"/>
  <c r="G57" i="5"/>
  <c r="D57" i="5"/>
  <c r="G56" i="5"/>
  <c r="D56" i="5"/>
  <c r="G55" i="5"/>
  <c r="D55" i="5"/>
  <c r="G54" i="5"/>
  <c r="F54" i="5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E45" i="5"/>
  <c r="C45" i="5"/>
  <c r="B45" i="5"/>
  <c r="G39" i="5"/>
  <c r="D39" i="5"/>
  <c r="G38" i="5"/>
  <c r="G37" i="5" s="1"/>
  <c r="D38" i="5"/>
  <c r="F37" i="5"/>
  <c r="E37" i="5"/>
  <c r="D37" i="5"/>
  <c r="C37" i="5"/>
  <c r="B37" i="5"/>
  <c r="G36" i="5"/>
  <c r="G35" i="5" s="1"/>
  <c r="D36" i="5"/>
  <c r="D35" i="5" s="1"/>
  <c r="F35" i="5"/>
  <c r="E35" i="5"/>
  <c r="C35" i="5"/>
  <c r="B35" i="5"/>
  <c r="G34" i="5"/>
  <c r="D34" i="5"/>
  <c r="G33" i="5"/>
  <c r="D33" i="5"/>
  <c r="G32" i="5"/>
  <c r="D32" i="5"/>
  <c r="G31" i="5"/>
  <c r="D31" i="5"/>
  <c r="G30" i="5"/>
  <c r="D30" i="5"/>
  <c r="G29" i="5"/>
  <c r="G28" i="5" s="1"/>
  <c r="D29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F16" i="5"/>
  <c r="E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54" i="5" l="1"/>
  <c r="G59" i="5"/>
  <c r="G45" i="5"/>
  <c r="G16" i="5"/>
  <c r="D45" i="5"/>
  <c r="D28" i="5"/>
  <c r="D16" i="5"/>
  <c r="F16" i="2" l="1"/>
  <c r="F15" i="2"/>
  <c r="F14" i="2"/>
  <c r="H13" i="2"/>
  <c r="G13" i="2"/>
  <c r="F13" i="2"/>
  <c r="E13" i="2"/>
  <c r="D13" i="2"/>
  <c r="C13" i="2"/>
  <c r="B13" i="2"/>
  <c r="F12" i="2"/>
  <c r="F11" i="2"/>
  <c r="F9" i="2" s="1"/>
  <c r="F10" i="2"/>
  <c r="H9" i="2"/>
  <c r="G9" i="2"/>
  <c r="E9" i="2"/>
  <c r="D9" i="2"/>
  <c r="C9" i="2"/>
  <c r="B9" i="2"/>
  <c r="E68" i="1" l="1"/>
  <c r="F75" i="1"/>
  <c r="E75" i="1"/>
  <c r="E63" i="1"/>
  <c r="E42" i="1"/>
  <c r="E38" i="1"/>
  <c r="E31" i="1"/>
  <c r="E27" i="1"/>
  <c r="E23" i="1"/>
  <c r="E19" i="1"/>
  <c r="E9" i="1"/>
  <c r="B41" i="1" l="1"/>
  <c r="B38" i="1"/>
  <c r="B31" i="1"/>
  <c r="B25" i="1"/>
  <c r="B17" i="1"/>
  <c r="B9" i="1"/>
  <c r="B8" i="10" l="1"/>
  <c r="C6" i="23"/>
  <c r="C7" i="23" s="1"/>
  <c r="A2" i="4" s="1"/>
  <c r="H25" i="23"/>
  <c r="F5" i="13" s="1"/>
  <c r="G25" i="23"/>
  <c r="E5" i="13" s="1"/>
  <c r="F25" i="23"/>
  <c r="E25" i="23"/>
  <c r="D25" i="23"/>
  <c r="U3" i="27"/>
  <c r="U65" i="26"/>
  <c r="U62" i="26"/>
  <c r="U49" i="26"/>
  <c r="U41" i="26"/>
  <c r="U37" i="26"/>
  <c r="U20" i="26"/>
  <c r="U30" i="26"/>
  <c r="G19" i="7"/>
  <c r="U3" i="25" s="1"/>
  <c r="B7" i="13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E29" i="13" s="1"/>
  <c r="S22" i="31" s="1"/>
  <c r="F7" i="13"/>
  <c r="G7" i="13"/>
  <c r="G29" i="13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S2" i="30" s="1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R2" i="29" s="1"/>
  <c r="E8" i="11"/>
  <c r="E30" i="11" s="1"/>
  <c r="S22" i="29" s="1"/>
  <c r="F8" i="11"/>
  <c r="G8" i="1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E22" i="10"/>
  <c r="S15" i="28" s="1"/>
  <c r="F22" i="10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9" i="9"/>
  <c r="Q2" i="27" s="1"/>
  <c r="D9" i="9"/>
  <c r="R2" i="27" s="1"/>
  <c r="E9" i="9"/>
  <c r="S2" i="27" s="1"/>
  <c r="F9" i="9"/>
  <c r="T2" i="27" s="1"/>
  <c r="Q3" i="27"/>
  <c r="R3" i="27"/>
  <c r="S3" i="27"/>
  <c r="T3" i="27"/>
  <c r="Q4" i="27"/>
  <c r="R4" i="27"/>
  <c r="S4" i="27"/>
  <c r="T4" i="27"/>
  <c r="U4" i="27"/>
  <c r="Q5" i="27"/>
  <c r="R5" i="27"/>
  <c r="S5" i="27"/>
  <c r="T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20" i="27"/>
  <c r="R20" i="27"/>
  <c r="E21" i="9"/>
  <c r="U16" i="27"/>
  <c r="U20" i="27"/>
  <c r="Q14" i="27"/>
  <c r="R14" i="27"/>
  <c r="S14" i="27"/>
  <c r="T14" i="27"/>
  <c r="U14" i="27"/>
  <c r="Q15" i="27"/>
  <c r="R15" i="27"/>
  <c r="S15" i="27"/>
  <c r="T15" i="27"/>
  <c r="U15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S20" i="27"/>
  <c r="T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P5" i="27"/>
  <c r="P6" i="27"/>
  <c r="P7" i="27"/>
  <c r="P8" i="27"/>
  <c r="P9" i="27"/>
  <c r="P10" i="27"/>
  <c r="P11" i="27"/>
  <c r="P12" i="27"/>
  <c r="P20" i="27"/>
  <c r="P14" i="27"/>
  <c r="P15" i="27"/>
  <c r="P17" i="27"/>
  <c r="P18" i="27"/>
  <c r="P19" i="27"/>
  <c r="P21" i="27"/>
  <c r="P22" i="27"/>
  <c r="P23" i="27"/>
  <c r="B9" i="9"/>
  <c r="P2" i="27" s="1"/>
  <c r="A5" i="27"/>
  <c r="A4" i="27"/>
  <c r="A3" i="27"/>
  <c r="A2" i="27"/>
  <c r="Q30" i="26"/>
  <c r="R3" i="26"/>
  <c r="R12" i="26"/>
  <c r="D9" i="8"/>
  <c r="R2" i="26" s="1"/>
  <c r="T3" i="26"/>
  <c r="F9" i="8"/>
  <c r="T2" i="26" s="1"/>
  <c r="Q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S12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R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Q36" i="26"/>
  <c r="Q45" i="26"/>
  <c r="S36" i="26"/>
  <c r="T63" i="26"/>
  <c r="R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T45" i="26"/>
  <c r="Q46" i="26"/>
  <c r="R46" i="26"/>
  <c r="S46" i="26"/>
  <c r="T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3" i="26"/>
  <c r="R63" i="26"/>
  <c r="S63" i="26"/>
  <c r="U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P3" i="26"/>
  <c r="B9" i="8"/>
  <c r="P2" i="26" s="1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U2" i="25" s="1"/>
  <c r="F9" i="7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Q77" i="24"/>
  <c r="Q85" i="24"/>
  <c r="Q115" i="24"/>
  <c r="Q125" i="24"/>
  <c r="R138" i="24"/>
  <c r="R142" i="24"/>
  <c r="E84" i="6"/>
  <c r="S76" i="24" s="1"/>
  <c r="S125" i="24"/>
  <c r="U77" i="24"/>
  <c r="U85" i="24"/>
  <c r="R77" i="24"/>
  <c r="S77" i="24"/>
  <c r="T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R85" i="24"/>
  <c r="T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9" i="6"/>
  <c r="Q2" i="24" s="1"/>
  <c r="D9" i="6"/>
  <c r="B84" i="6"/>
  <c r="P76" i="24" s="1"/>
  <c r="P95" i="24"/>
  <c r="P138" i="24"/>
  <c r="P142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7" i="20"/>
  <c r="U8" i="20"/>
  <c r="U9" i="20"/>
  <c r="U11" i="20"/>
  <c r="U12" i="20"/>
  <c r="U13" i="20"/>
  <c r="U14" i="20"/>
  <c r="U15" i="20"/>
  <c r="U16" i="20"/>
  <c r="U17" i="20"/>
  <c r="U18" i="20"/>
  <c r="U19" i="20"/>
  <c r="U20" i="20"/>
  <c r="U21" i="20"/>
  <c r="U23" i="20"/>
  <c r="U24" i="20"/>
  <c r="U25" i="20"/>
  <c r="U26" i="20"/>
  <c r="U27" i="20"/>
  <c r="U28" i="20"/>
  <c r="U29" i="20"/>
  <c r="U30" i="20"/>
  <c r="U31" i="20"/>
  <c r="U32" i="20"/>
  <c r="U33" i="20"/>
  <c r="U39" i="20"/>
  <c r="U40" i="20"/>
  <c r="U43" i="20"/>
  <c r="U44" i="20"/>
  <c r="U38" i="20"/>
  <c r="U41" i="20"/>
  <c r="U42" i="20"/>
  <c r="U45" i="20"/>
  <c r="U47" i="20"/>
  <c r="U50" i="20"/>
  <c r="U46" i="20"/>
  <c r="U48" i="20"/>
  <c r="U49" i="20"/>
  <c r="U51" i="20"/>
  <c r="U52" i="20"/>
  <c r="U53" i="20"/>
  <c r="U54" i="20"/>
  <c r="U55" i="20"/>
  <c r="U58" i="20"/>
  <c r="G67" i="5"/>
  <c r="U57" i="20"/>
  <c r="U60" i="20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65" i="5"/>
  <c r="P56" i="20" s="1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10" i="20"/>
  <c r="P22" i="20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B6" i="1" s="1"/>
  <c r="F18" i="23"/>
  <c r="K6" i="3" s="1"/>
  <c r="E18" i="23"/>
  <c r="J6" i="3" s="1"/>
  <c r="D18" i="23"/>
  <c r="I6" i="3" s="1"/>
  <c r="F6" i="1"/>
  <c r="E6" i="1"/>
  <c r="D5" i="13"/>
  <c r="C5" i="13"/>
  <c r="B5" i="13"/>
  <c r="D5" i="12"/>
  <c r="C5" i="12"/>
  <c r="B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E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K9" i="3"/>
  <c r="K10" i="3"/>
  <c r="K11" i="3"/>
  <c r="K12" i="3"/>
  <c r="J8" i="3"/>
  <c r="X3" i="17" s="1"/>
  <c r="H8" i="3"/>
  <c r="V3" i="17" s="1"/>
  <c r="G8" i="3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P32" i="18" s="1"/>
  <c r="B55" i="4"/>
  <c r="B53" i="4"/>
  <c r="B49" i="4"/>
  <c r="P27" i="18" s="1"/>
  <c r="B48" i="4"/>
  <c r="P26" i="18" s="1"/>
  <c r="B37" i="4"/>
  <c r="B29" i="4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Q80" i="15"/>
  <c r="Q91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71" i="15"/>
  <c r="E57" i="1"/>
  <c r="E79" i="1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47" i="1"/>
  <c r="Q37" i="15"/>
  <c r="C60" i="1"/>
  <c r="Q53" i="15" s="1"/>
  <c r="B60" i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R32" i="18" s="1"/>
  <c r="C48" i="4"/>
  <c r="C55" i="4"/>
  <c r="Q31" i="18" s="1"/>
  <c r="D55" i="4"/>
  <c r="C53" i="4"/>
  <c r="Q30" i="18" s="1"/>
  <c r="D53" i="4"/>
  <c r="R30" i="18" s="1"/>
  <c r="D48" i="4"/>
  <c r="R26" i="18" s="1"/>
  <c r="C49" i="4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7" i="4"/>
  <c r="C13" i="4"/>
  <c r="D13" i="4"/>
  <c r="R6" i="18" s="1"/>
  <c r="Q8" i="16"/>
  <c r="R8" i="16"/>
  <c r="S8" i="16"/>
  <c r="T8" i="16"/>
  <c r="V8" i="16"/>
  <c r="P8" i="16"/>
  <c r="C8" i="2"/>
  <c r="R4" i="16"/>
  <c r="E8" i="2"/>
  <c r="T4" i="16"/>
  <c r="G8" i="2"/>
  <c r="V4" i="16"/>
  <c r="P4" i="16"/>
  <c r="P4" i="15"/>
  <c r="Q9" i="18"/>
  <c r="Q27" i="18"/>
  <c r="R31" i="18"/>
  <c r="Q32" i="18"/>
  <c r="Q19" i="18"/>
  <c r="U8" i="16"/>
  <c r="D8" i="2"/>
  <c r="R3" i="16" s="1"/>
  <c r="H8" i="2"/>
  <c r="V3" i="16" s="1"/>
  <c r="B47" i="1"/>
  <c r="F47" i="1"/>
  <c r="Q67" i="15"/>
  <c r="F29" i="7" l="1"/>
  <c r="Q6" i="18"/>
  <c r="S14" i="16"/>
  <c r="T4" i="25"/>
  <c r="F5" i="12"/>
  <c r="C72" i="4"/>
  <c r="Q38" i="18" s="1"/>
  <c r="G6" i="10"/>
  <c r="E5" i="12"/>
  <c r="A2" i="1"/>
  <c r="A2" i="5"/>
  <c r="T2" i="25"/>
  <c r="D31" i="12"/>
  <c r="R23" i="30" s="1"/>
  <c r="A2" i="10"/>
  <c r="F59" i="1"/>
  <c r="Q104" i="15" s="1"/>
  <c r="B32" i="10"/>
  <c r="P23" i="28" s="1"/>
  <c r="E32" i="10"/>
  <c r="S23" i="28" s="1"/>
  <c r="C32" i="10"/>
  <c r="Q23" i="28" s="1"/>
  <c r="F30" i="11"/>
  <c r="T22" i="29" s="1"/>
  <c r="G29" i="7"/>
  <c r="U4" i="25" s="1"/>
  <c r="P53" i="15"/>
  <c r="B62" i="1"/>
  <c r="H20" i="3"/>
  <c r="V5" i="17" s="1"/>
  <c r="E20" i="3"/>
  <c r="S5" i="17" s="1"/>
  <c r="S4" i="17"/>
  <c r="B29" i="7"/>
  <c r="P4" i="25" s="1"/>
  <c r="U22" i="31"/>
  <c r="D29" i="13"/>
  <c r="R22" i="31" s="1"/>
  <c r="U2" i="31"/>
  <c r="Q2" i="31"/>
  <c r="S2" i="31"/>
  <c r="B31" i="12"/>
  <c r="P23" i="30" s="1"/>
  <c r="E31" i="12"/>
  <c r="S23" i="30" s="1"/>
  <c r="T2" i="30"/>
  <c r="R2" i="30"/>
  <c r="P2" i="29"/>
  <c r="D30" i="11"/>
  <c r="R22" i="29" s="1"/>
  <c r="S2" i="29"/>
  <c r="G32" i="10"/>
  <c r="U23" i="28" s="1"/>
  <c r="D29" i="7"/>
  <c r="R4" i="25" s="1"/>
  <c r="C29" i="7"/>
  <c r="Q4" i="25" s="1"/>
  <c r="P2" i="25"/>
  <c r="F70" i="5"/>
  <c r="C70" i="5"/>
  <c r="E70" i="5"/>
  <c r="D70" i="5"/>
  <c r="C44" i="4"/>
  <c r="Q25" i="18" s="1"/>
  <c r="B44" i="4"/>
  <c r="B11" i="4" s="1"/>
  <c r="C57" i="4"/>
  <c r="C59" i="4" s="1"/>
  <c r="B57" i="4"/>
  <c r="B59" i="4" s="1"/>
  <c r="D57" i="4"/>
  <c r="D59" i="4" s="1"/>
  <c r="Q26" i="18"/>
  <c r="B72" i="4"/>
  <c r="J20" i="3"/>
  <c r="X5" i="17" s="1"/>
  <c r="K14" i="3"/>
  <c r="Y4" i="17" s="1"/>
  <c r="I20" i="3"/>
  <c r="W5" i="17" s="1"/>
  <c r="G20" i="3"/>
  <c r="U5" i="17" s="1"/>
  <c r="W3" i="17"/>
  <c r="U3" i="17"/>
  <c r="K8" i="3"/>
  <c r="P119" i="15"/>
  <c r="P42" i="15"/>
  <c r="C6" i="10"/>
  <c r="A2" i="2"/>
  <c r="A2" i="3"/>
  <c r="A2" i="8"/>
  <c r="A2" i="7"/>
  <c r="A2" i="14"/>
  <c r="C20" i="2"/>
  <c r="Q13" i="16" s="1"/>
  <c r="Q3" i="16"/>
  <c r="G20" i="2"/>
  <c r="U13" i="16" s="1"/>
  <c r="U3" i="16"/>
  <c r="S3" i="16"/>
  <c r="E20" i="2"/>
  <c r="S13" i="16" s="1"/>
  <c r="Q42" i="15"/>
  <c r="C62" i="1"/>
  <c r="B8" i="2"/>
  <c r="C74" i="4"/>
  <c r="Q39" i="18" s="1"/>
  <c r="H20" i="2"/>
  <c r="V13" i="16" s="1"/>
  <c r="D20" i="2"/>
  <c r="R13" i="16" s="1"/>
  <c r="U4" i="16"/>
  <c r="S4" i="16"/>
  <c r="Q4" i="16"/>
  <c r="E47" i="1"/>
  <c r="Q12" i="15"/>
  <c r="F79" i="1"/>
  <c r="Q119" i="15" s="1"/>
  <c r="Q95" i="15"/>
  <c r="F8" i="2"/>
  <c r="D44" i="4"/>
  <c r="D72" i="4"/>
  <c r="P25" i="18"/>
  <c r="T2" i="24"/>
  <c r="S2" i="24"/>
  <c r="E159" i="6"/>
  <c r="R2" i="24"/>
  <c r="T53" i="26"/>
  <c r="Q35" i="26"/>
  <c r="E33" i="9"/>
  <c r="S13" i="27"/>
  <c r="C21" i="9"/>
  <c r="Q16" i="27"/>
  <c r="C30" i="11"/>
  <c r="Q22" i="29" s="1"/>
  <c r="Q2" i="29"/>
  <c r="G31" i="12"/>
  <c r="U2" i="30"/>
  <c r="B9" i="6"/>
  <c r="U12" i="26"/>
  <c r="A2" i="9"/>
  <c r="A2" i="6"/>
  <c r="A2" i="11"/>
  <c r="D6" i="10"/>
  <c r="B41" i="5"/>
  <c r="D84" i="6"/>
  <c r="R76" i="24" s="1"/>
  <c r="C84" i="6"/>
  <c r="Q76" i="24" s="1"/>
  <c r="B77" i="8"/>
  <c r="P68" i="26" s="1"/>
  <c r="P35" i="26"/>
  <c r="R53" i="26"/>
  <c r="R15" i="28"/>
  <c r="D32" i="10"/>
  <c r="R23" i="28" s="1"/>
  <c r="G30" i="11"/>
  <c r="U22" i="29" s="1"/>
  <c r="U2" i="29"/>
  <c r="F29" i="13"/>
  <c r="T22" i="31" s="1"/>
  <c r="T2" i="31"/>
  <c r="B29" i="13"/>
  <c r="P22" i="31" s="1"/>
  <c r="P2" i="31"/>
  <c r="U45" i="26"/>
  <c r="U46" i="26"/>
  <c r="U53" i="26"/>
  <c r="U58" i="26"/>
  <c r="A2" i="12"/>
  <c r="P37" i="20"/>
  <c r="G75" i="5"/>
  <c r="U62" i="20" s="1"/>
  <c r="R95" i="24"/>
  <c r="E29" i="7"/>
  <c r="S2" i="25"/>
  <c r="U36" i="26"/>
  <c r="E9" i="8"/>
  <c r="S2" i="26" s="1"/>
  <c r="S20" i="26"/>
  <c r="B21" i="9"/>
  <c r="P16" i="27"/>
  <c r="T16" i="27"/>
  <c r="F21" i="9"/>
  <c r="D21" i="9"/>
  <c r="R16" i="27"/>
  <c r="C31" i="12"/>
  <c r="Q23" i="30" s="1"/>
  <c r="Q2" i="30"/>
  <c r="U7" i="27"/>
  <c r="G21" i="9"/>
  <c r="P19" i="18"/>
  <c r="B6" i="10"/>
  <c r="F6" i="10"/>
  <c r="S85" i="24"/>
  <c r="F84" i="6"/>
  <c r="T76" i="24" s="1"/>
  <c r="S35" i="26"/>
  <c r="Q20" i="26"/>
  <c r="C9" i="8"/>
  <c r="Q2" i="26" s="1"/>
  <c r="T15" i="28"/>
  <c r="F32" i="10"/>
  <c r="T23" i="28" s="1"/>
  <c r="U22" i="20"/>
  <c r="R2" i="25"/>
  <c r="T2" i="29"/>
  <c r="S4" i="25" l="1"/>
  <c r="C11" i="4"/>
  <c r="S24" i="27"/>
  <c r="P54" i="15"/>
  <c r="E77" i="8"/>
  <c r="U23" i="30"/>
  <c r="S150" i="24"/>
  <c r="C8" i="4"/>
  <c r="Q5" i="18"/>
  <c r="P38" i="18"/>
  <c r="B74" i="4"/>
  <c r="P39" i="18" s="1"/>
  <c r="K20" i="3"/>
  <c r="Y5" i="17" s="1"/>
  <c r="Y3" i="17"/>
  <c r="F81" i="1"/>
  <c r="Q120" i="15" s="1"/>
  <c r="Q54" i="15"/>
  <c r="P5" i="18"/>
  <c r="B8" i="4"/>
  <c r="U5" i="27"/>
  <c r="G9" i="9"/>
  <c r="U2" i="27" s="1"/>
  <c r="U35" i="26"/>
  <c r="R35" i="26"/>
  <c r="D77" i="8"/>
  <c r="R68" i="26" s="1"/>
  <c r="C77" i="8"/>
  <c r="Q68" i="26" s="1"/>
  <c r="D159" i="6"/>
  <c r="R150" i="24" s="1"/>
  <c r="D74" i="4"/>
  <c r="R39" i="18" s="1"/>
  <c r="R38" i="18"/>
  <c r="B159" i="6"/>
  <c r="P150" i="24" s="1"/>
  <c r="P2" i="24"/>
  <c r="E59" i="1"/>
  <c r="P95" i="15"/>
  <c r="U10" i="20"/>
  <c r="G41" i="5"/>
  <c r="P13" i="27"/>
  <c r="B33" i="9"/>
  <c r="P24" i="27" s="1"/>
  <c r="U37" i="20"/>
  <c r="G65" i="5"/>
  <c r="U56" i="20" s="1"/>
  <c r="U95" i="24"/>
  <c r="G84" i="6"/>
  <c r="U76" i="24" s="1"/>
  <c r="P34" i="20"/>
  <c r="B70" i="5"/>
  <c r="C33" i="9"/>
  <c r="Q24" i="27" s="1"/>
  <c r="Q13" i="27"/>
  <c r="F159" i="6"/>
  <c r="R25" i="18"/>
  <c r="D11" i="4"/>
  <c r="G9" i="8"/>
  <c r="U2" i="26" s="1"/>
  <c r="U3" i="26"/>
  <c r="R13" i="27"/>
  <c r="D33" i="9"/>
  <c r="R24" i="27" s="1"/>
  <c r="U13" i="27"/>
  <c r="T13" i="27"/>
  <c r="F33" i="9"/>
  <c r="U11" i="24"/>
  <c r="G9" i="6"/>
  <c r="T35" i="26"/>
  <c r="F77" i="8"/>
  <c r="T3" i="16"/>
  <c r="F20" i="2"/>
  <c r="C159" i="6"/>
  <c r="Q150" i="24" s="1"/>
  <c r="P3" i="16"/>
  <c r="B20" i="2"/>
  <c r="P13" i="16" s="1"/>
  <c r="T24" i="27" l="1"/>
  <c r="T68" i="26"/>
  <c r="S68" i="26"/>
  <c r="G33" i="9"/>
  <c r="T150" i="24"/>
  <c r="Q2" i="18"/>
  <c r="C21" i="4"/>
  <c r="T13" i="16"/>
  <c r="R5" i="18"/>
  <c r="D8" i="4"/>
  <c r="P104" i="15"/>
  <c r="E81" i="1"/>
  <c r="G42" i="5"/>
  <c r="U35" i="20" s="1"/>
  <c r="U34" i="20"/>
  <c r="G70" i="5"/>
  <c r="B21" i="4"/>
  <c r="P2" i="18"/>
  <c r="G159" i="6"/>
  <c r="U2" i="24"/>
  <c r="G77" i="8"/>
  <c r="U24" i="27" l="1"/>
  <c r="U68" i="26"/>
  <c r="U150" i="24"/>
  <c r="Q12" i="18"/>
  <c r="C23" i="4"/>
  <c r="P120" i="15"/>
  <c r="B23" i="4"/>
  <c r="P12" i="18"/>
  <c r="R2" i="18"/>
  <c r="D21" i="4"/>
  <c r="Q13" i="18" l="1"/>
  <c r="C25" i="4"/>
  <c r="R12" i="18"/>
  <c r="D23" i="4"/>
  <c r="B25" i="4"/>
  <c r="P13" i="18"/>
  <c r="C33" i="4" l="1"/>
  <c r="Q18" i="18" s="1"/>
  <c r="Q14" i="18"/>
  <c r="B33" i="4"/>
  <c r="P18" i="18" s="1"/>
  <c r="P14" i="18"/>
  <c r="D25" i="4"/>
  <c r="R13" i="18"/>
  <c r="R14" i="18" l="1"/>
  <c r="D33" i="4"/>
  <c r="R18" i="18" s="1"/>
</calcChain>
</file>

<file path=xl/sharedStrings.xml><?xml version="1.0" encoding="utf-8"?>
<sst xmlns="http://schemas.openxmlformats.org/spreadsheetml/2006/main" count="4248" uniqueCount="3311">
  <si>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</si>
  <si>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</si>
  <si>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</si>
  <si>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</si>
  <si>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</si>
  <si>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</si>
  <si>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</si>
  <si>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</si>
  <si>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</si>
  <si>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</si>
  <si>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</si>
  <si>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</si>
  <si>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</si>
  <si>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</si>
  <si>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</si>
  <si>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</si>
  <si>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</si>
  <si>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</si>
  <si>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</si>
  <si>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</si>
  <si>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</si>
  <si>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</si>
  <si>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</si>
  <si>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</si>
  <si>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</si>
  <si>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</si>
  <si>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</si>
  <si>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</si>
  <si>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</si>
  <si>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</si>
  <si>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</si>
  <si>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</si>
  <si>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</si>
  <si>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</si>
  <si>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</si>
  <si>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</si>
  <si>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</si>
  <si>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</si>
  <si>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</si>
  <si>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</si>
  <si>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</si>
  <si>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</si>
  <si>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</si>
  <si>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</si>
  <si>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</si>
  <si>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</si>
  <si>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</si>
  <si>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</si>
  <si>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</si>
  <si>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</si>
  <si>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</si>
  <si>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</si>
  <si>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</si>
  <si>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</si>
  <si>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</si>
  <si>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</si>
  <si>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</si>
  <si>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</si>
  <si>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</si>
  <si>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</si>
  <si>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</si>
  <si>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</si>
  <si>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</si>
  <si>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</si>
  <si>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</si>
  <si>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</si>
  <si>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</si>
  <si>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</si>
  <si>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</si>
  <si>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</si>
  <si>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</si>
  <si>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</si>
  <si>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</si>
  <si>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</si>
  <si>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</si>
  <si>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</si>
  <si>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</si>
  <si>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</si>
  <si>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</si>
  <si>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</si>
  <si>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</si>
  <si>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</si>
  <si>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</si>
  <si>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</si>
  <si>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</si>
  <si>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</si>
  <si>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</si>
  <si>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</si>
  <si>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</si>
  <si>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</si>
  <si>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</si>
  <si>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</si>
  <si>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</si>
  <si>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</si>
  <si>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</si>
  <si>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</si>
  <si>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</si>
  <si>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</si>
  <si>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</si>
  <si>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</si>
  <si>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</si>
  <si>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</si>
  <si>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</si>
  <si>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</si>
  <si>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</si>
  <si>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</si>
  <si>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</si>
  <si>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</si>
  <si>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</si>
  <si>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</si>
  <si>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</si>
  <si>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</si>
  <si>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</si>
  <si>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</si>
  <si>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</si>
  <si>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</si>
  <si>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</si>
  <si>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</si>
  <si>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</si>
  <si>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</si>
  <si>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</si>
  <si>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</si>
  <si>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</si>
  <si>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</si>
  <si>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</si>
  <si>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</si>
  <si>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</si>
  <si>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</si>
  <si>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</si>
  <si>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</si>
  <si>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</si>
  <si>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</si>
  <si>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</si>
  <si>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</si>
  <si>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</si>
  <si>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</si>
  <si>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</si>
  <si>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</si>
  <si>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</si>
  <si>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</si>
  <si>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</si>
  <si>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</si>
  <si>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</si>
  <si>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</si>
  <si>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</si>
  <si>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</si>
  <si>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</si>
  <si>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</si>
  <si>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</si>
  <si>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</si>
  <si>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</si>
  <si>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</si>
  <si>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</si>
  <si>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</si>
  <si>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</si>
  <si>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</si>
  <si>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</si>
  <si>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</si>
  <si>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</si>
  <si>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</si>
  <si>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</si>
  <si>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</si>
  <si>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</si>
  <si>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</si>
  <si>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</si>
  <si>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</si>
  <si>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</si>
  <si>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</si>
  <si>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</si>
  <si>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</si>
  <si>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</si>
  <si>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</si>
  <si>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</si>
  <si>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</si>
  <si>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</si>
  <si>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</si>
  <si>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</si>
  <si>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</si>
  <si>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</si>
  <si>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</si>
  <si>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</si>
  <si>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</si>
  <si>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</si>
  <si>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</si>
  <si>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</si>
  <si>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</si>
  <si>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</si>
  <si>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</si>
  <si>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</si>
  <si>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</si>
  <si>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</si>
  <si>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</si>
  <si>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</si>
  <si>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</si>
  <si>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</si>
  <si>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</si>
  <si>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</si>
  <si>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</si>
  <si>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</si>
  <si>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</si>
  <si>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</si>
  <si>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</si>
  <si>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</si>
  <si>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</si>
  <si>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</si>
  <si>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</si>
  <si>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</si>
  <si>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</si>
  <si>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</si>
  <si>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</si>
  <si>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</si>
  <si>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</si>
  <si>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</si>
  <si>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</si>
  <si>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</si>
  <si>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</si>
  <si>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</si>
  <si>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</si>
  <si>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</si>
  <si>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</si>
  <si>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</si>
  <si>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</si>
  <si>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</si>
  <si>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</si>
  <si>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</si>
  <si>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</si>
  <si>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</si>
  <si>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</si>
  <si>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</si>
  <si>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</si>
  <si>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</si>
  <si>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</si>
  <si>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</si>
  <si>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</si>
  <si>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</si>
  <si>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</si>
  <si>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</si>
  <si>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</si>
  <si>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</si>
  <si>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</si>
  <si>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</si>
  <si>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</si>
  <si>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</si>
  <si>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</si>
  <si>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</si>
  <si>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</si>
  <si>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</si>
  <si>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</si>
  <si>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</si>
  <si>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</si>
  <si>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</si>
  <si>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</si>
  <si>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</si>
  <si>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</si>
  <si>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</si>
  <si>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</si>
  <si>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</si>
  <si>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</si>
  <si>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</si>
  <si>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</si>
  <si>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</si>
  <si>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</si>
  <si>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</si>
  <si>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</si>
  <si>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</si>
  <si>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</si>
  <si>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</si>
  <si>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</si>
  <si>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</si>
  <si>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</si>
  <si>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</si>
  <si>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</si>
  <si>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</si>
  <si>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</si>
  <si>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</si>
  <si>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</si>
  <si>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</si>
  <si>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</si>
  <si>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</si>
  <si>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</si>
  <si>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</si>
  <si>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</si>
  <si>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</si>
  <si>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</si>
  <si>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</si>
  <si>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</si>
  <si>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</si>
  <si>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</si>
  <si>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</si>
  <si>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</si>
  <si>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</si>
  <si>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</si>
  <si>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</si>
  <si>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</si>
  <si>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</si>
  <si>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</si>
  <si>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</si>
  <si>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</si>
  <si>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</si>
  <si>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</si>
  <si>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</si>
  <si>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</si>
  <si>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</si>
  <si>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</si>
  <si>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</si>
  <si>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</si>
  <si>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</si>
  <si>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</si>
  <si>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</si>
  <si>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</si>
  <si>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</si>
  <si>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</si>
  <si>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</si>
  <si>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</si>
  <si>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</si>
  <si>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</si>
  <si>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</si>
  <si>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</si>
  <si>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</si>
  <si>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</si>
  <si>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</si>
  <si>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</si>
  <si>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</si>
  <si>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</si>
  <si>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</si>
  <si>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</si>
  <si>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</si>
  <si>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</si>
  <si>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</si>
  <si>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</si>
  <si>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</si>
  <si>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</si>
  <si>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</si>
  <si>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</si>
  <si>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</si>
  <si>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</si>
  <si>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</si>
  <si>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</si>
  <si>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</si>
  <si>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</si>
  <si>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</si>
  <si>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</si>
  <si>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</si>
  <si>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</si>
  <si>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</si>
  <si>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</si>
  <si>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</si>
  <si>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</si>
  <si>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</si>
  <si>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</si>
  <si>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</si>
  <si>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</si>
  <si>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</si>
  <si>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</si>
  <si>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</si>
  <si>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</si>
  <si>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</si>
  <si>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</si>
  <si>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</si>
  <si>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</si>
  <si>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</si>
  <si>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</si>
  <si>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</si>
  <si>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</si>
  <si>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</si>
  <si>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</si>
  <si>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</si>
  <si>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</si>
  <si>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</si>
  <si>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</si>
  <si>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</si>
  <si>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</si>
  <si>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</si>
  <si>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</si>
  <si>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</si>
  <si>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</si>
  <si>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</si>
  <si>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</si>
  <si>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</si>
  <si>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</si>
  <si>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</si>
  <si>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</si>
  <si>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</si>
  <si>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</si>
  <si>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</si>
  <si>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</si>
  <si>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</si>
  <si>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</si>
  <si>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</si>
  <si>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</si>
  <si>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</si>
  <si>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</si>
  <si>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</si>
  <si>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</si>
  <si>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</si>
  <si>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</si>
  <si>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</si>
  <si>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</si>
  <si>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</si>
  <si>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</si>
  <si>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</si>
  <si>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</si>
  <si>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</si>
  <si>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</si>
  <si>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</si>
  <si>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</si>
  <si>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</si>
  <si>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</si>
  <si>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</si>
  <si>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</si>
  <si>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</si>
  <si>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</si>
  <si>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</si>
  <si>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</si>
  <si>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</si>
  <si>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</si>
  <si>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</si>
  <si>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</si>
  <si>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</si>
  <si>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</si>
  <si>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</si>
  <si>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</si>
  <si>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</si>
  <si>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</si>
  <si>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</si>
  <si>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</si>
  <si>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</si>
  <si>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</si>
  <si>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</si>
  <si>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</si>
  <si>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</si>
  <si>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</si>
  <si>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</si>
  <si>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</si>
  <si>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</si>
  <si>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</si>
  <si>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</si>
  <si>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</si>
  <si>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</si>
  <si>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</si>
  <si>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</si>
  <si>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</si>
  <si>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</si>
  <si>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</si>
  <si>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</si>
  <si>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</si>
  <si>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</si>
  <si>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</si>
  <si>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</si>
  <si>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</si>
  <si>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</si>
  <si>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</si>
  <si>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</si>
  <si>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</si>
  <si>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</si>
  <si>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</si>
  <si>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</si>
  <si>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</si>
  <si>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</si>
  <si>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</si>
  <si>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</si>
  <si>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</si>
  <si>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</si>
  <si>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</si>
  <si>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</si>
  <si>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</si>
  <si>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</si>
  <si>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</si>
  <si>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</si>
  <si>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</si>
  <si>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</si>
  <si>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</si>
  <si>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</si>
  <si>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</si>
  <si>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</si>
  <si>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</si>
  <si>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</si>
  <si>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</si>
  <si>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</si>
  <si>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</si>
  <si>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</si>
  <si>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</si>
  <si>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</si>
  <si>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</si>
  <si>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</si>
  <si>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</si>
  <si>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</si>
  <si>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</si>
  <si>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</si>
  <si>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</si>
  <si>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</si>
  <si>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</si>
  <si>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</si>
  <si>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</si>
  <si>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</si>
  <si>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</si>
  <si>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</si>
  <si>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</si>
  <si>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</si>
  <si>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</si>
  <si>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</si>
  <si>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</si>
  <si>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</si>
  <si>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</si>
  <si>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</si>
  <si>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</si>
  <si>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</si>
  <si>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</si>
  <si>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</si>
  <si>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</si>
  <si>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</si>
  <si>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</si>
  <si>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</si>
  <si>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</si>
  <si>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</si>
  <si>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</si>
  <si>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</si>
  <si>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</si>
  <si>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</si>
  <si>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</si>
  <si>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</si>
  <si>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</si>
  <si>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</si>
  <si>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</si>
  <si>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</si>
  <si>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</si>
  <si>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</si>
  <si>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</si>
  <si>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</si>
  <si>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</si>
  <si>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</si>
  <si>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</si>
  <si>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</si>
  <si>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</si>
  <si>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</si>
  <si>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</si>
  <si>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</si>
  <si>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</si>
  <si>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</si>
  <si>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</si>
  <si>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</si>
  <si>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</si>
  <si>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</si>
  <si>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</si>
  <si>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</si>
  <si>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</si>
  <si>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</si>
  <si>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</si>
  <si>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</si>
  <si>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</si>
  <si>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</si>
  <si>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</si>
  <si>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</si>
  <si>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</si>
  <si>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</si>
  <si>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</si>
  <si>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</si>
  <si>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</si>
  <si>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</si>
  <si>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</si>
  <si>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</si>
  <si>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</si>
  <si>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</si>
  <si>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</si>
  <si>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</si>
  <si>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</si>
  <si>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</si>
  <si>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</si>
  <si>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</si>
  <si>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</si>
  <si>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</si>
  <si>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</si>
  <si>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</si>
  <si>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</si>
  <si>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</si>
  <si>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</si>
  <si>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</si>
  <si>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</si>
  <si>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</si>
  <si>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</si>
  <si>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</si>
  <si>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</si>
  <si>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</si>
  <si>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</si>
  <si>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</si>
  <si>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</si>
  <si>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</si>
  <si>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</si>
  <si>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</si>
  <si>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</si>
  <si>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</si>
  <si>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</si>
  <si>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</si>
  <si>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</si>
  <si>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</si>
  <si>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</si>
  <si>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</si>
  <si>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</si>
  <si>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</si>
  <si>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</si>
  <si>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</si>
  <si>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</si>
  <si>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</si>
  <si>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</si>
  <si>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</si>
  <si>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</si>
  <si>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</si>
  <si>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</si>
  <si>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</si>
  <si>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</si>
  <si>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</si>
  <si>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</si>
  <si>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</si>
  <si>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</si>
  <si>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</si>
  <si>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</si>
  <si>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</si>
  <si>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</si>
  <si>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</si>
  <si>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</si>
  <si>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</si>
  <si>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</si>
  <si>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</si>
  <si>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</si>
  <si>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</si>
  <si>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</si>
  <si>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</si>
  <si>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</si>
  <si>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</si>
  <si>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</si>
  <si>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</si>
  <si>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</si>
  <si>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</si>
  <si>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</si>
  <si>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</si>
  <si>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</si>
  <si>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</si>
  <si>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</si>
  <si>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</si>
  <si>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</si>
  <si>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</si>
  <si>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</si>
  <si>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</si>
  <si>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</si>
  <si>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</si>
  <si>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</si>
  <si>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</si>
  <si>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</si>
  <si>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</si>
  <si>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</si>
  <si>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</si>
  <si>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</si>
  <si>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</si>
  <si>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</si>
  <si>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</si>
  <si>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</si>
  <si>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</si>
  <si>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</si>
  <si>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</si>
  <si>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</si>
  <si>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</si>
  <si>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</si>
  <si>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</si>
  <si>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</si>
  <si>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</si>
  <si>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</si>
  <si>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</si>
  <si>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</si>
  <si>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</si>
  <si>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</si>
  <si>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</si>
  <si>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</si>
  <si>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</si>
  <si>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</si>
  <si>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</si>
  <si>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</si>
  <si>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</si>
  <si>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</si>
  <si>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</si>
  <si>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</si>
  <si>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</si>
  <si>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</si>
  <si>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</si>
  <si>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</si>
  <si>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</si>
  <si>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</si>
  <si>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</si>
  <si>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</si>
  <si>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</si>
  <si>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</si>
  <si>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</si>
  <si>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</si>
  <si>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</si>
  <si>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</si>
  <si>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</si>
  <si>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</si>
  <si>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</si>
  <si>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</si>
  <si>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</si>
  <si>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</si>
  <si>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</si>
  <si>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</si>
  <si>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</si>
  <si>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</si>
  <si>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</si>
  <si>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</si>
  <si>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</si>
  <si>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</si>
  <si>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</si>
  <si>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</si>
  <si>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</si>
  <si>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</si>
  <si>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</si>
  <si>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</si>
  <si>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</si>
  <si>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</si>
  <si>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</si>
  <si>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</si>
  <si>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</si>
  <si>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</si>
  <si>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</si>
  <si>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</si>
  <si>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</si>
  <si>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</si>
  <si>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</si>
  <si>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</si>
  <si>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</si>
  <si>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</si>
  <si>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</si>
  <si>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</si>
  <si>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</si>
  <si>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</si>
  <si>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</si>
  <si>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</si>
  <si>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</si>
  <si>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</si>
  <si>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</si>
  <si>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</si>
  <si>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</si>
  <si>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</si>
  <si>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</si>
  <si>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</si>
  <si>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</si>
  <si>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</si>
  <si>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</si>
  <si>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</si>
  <si>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</si>
  <si>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</si>
  <si>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</si>
  <si>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</si>
  <si>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</si>
  <si>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</si>
  <si>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</si>
  <si>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</si>
  <si>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</si>
  <si>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</si>
  <si>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</si>
  <si>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</si>
  <si>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</si>
  <si>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</si>
  <si>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</si>
  <si>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</si>
  <si>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</si>
  <si>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</si>
  <si>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</si>
  <si>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</si>
  <si>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</si>
  <si>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</si>
  <si>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</si>
  <si>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</si>
  <si>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</si>
  <si>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</si>
  <si>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</si>
  <si>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</si>
  <si>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</si>
  <si>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</si>
  <si>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</si>
  <si>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</si>
  <si>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</si>
  <si>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</si>
  <si>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</si>
  <si>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</si>
  <si>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</si>
  <si>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</si>
  <si>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</si>
  <si>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</si>
  <si>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</si>
  <si>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</si>
  <si>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</si>
  <si>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</si>
  <si>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</si>
  <si>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</si>
  <si>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</si>
  <si>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</si>
  <si>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</si>
  <si>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</si>
  <si>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</si>
  <si>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</si>
  <si>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</si>
  <si>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</si>
  <si>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</si>
  <si>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</si>
  <si>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</si>
  <si>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</si>
  <si>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</si>
  <si>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</si>
  <si>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</si>
  <si>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</si>
  <si>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</si>
  <si>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</si>
  <si>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</si>
  <si>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</si>
  <si>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</si>
  <si>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</si>
  <si>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</si>
  <si>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</si>
  <si>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</si>
  <si>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</si>
  <si>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</si>
  <si>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</si>
  <si>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</si>
  <si>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</si>
  <si>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</si>
  <si>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</si>
  <si>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</si>
  <si>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</si>
  <si>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</si>
  <si>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</si>
  <si>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</si>
  <si>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</si>
  <si>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</si>
  <si>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</si>
  <si>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</si>
  <si>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</si>
  <si>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</si>
  <si>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</si>
  <si>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</si>
  <si>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</si>
  <si>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</si>
  <si>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</si>
  <si>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</si>
  <si>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</si>
  <si>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</si>
  <si>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</si>
  <si>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</si>
  <si>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</si>
  <si>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</si>
  <si>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</si>
  <si>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</si>
  <si>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</si>
  <si>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</si>
  <si>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</si>
  <si>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</si>
  <si>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</si>
  <si>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</si>
  <si>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</si>
  <si>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</si>
  <si>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</si>
  <si>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</si>
  <si>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</si>
  <si>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</si>
  <si>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</si>
  <si>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</si>
  <si>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</si>
  <si>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</si>
  <si>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</si>
  <si>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</si>
  <si>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</si>
  <si>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</si>
  <si>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</si>
  <si>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</si>
  <si>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</si>
  <si>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</si>
  <si>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</si>
  <si>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</si>
  <si>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</si>
  <si>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</si>
  <si>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</si>
  <si>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</si>
  <si>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</si>
  <si>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</si>
  <si>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</si>
  <si>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</si>
  <si>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</si>
  <si>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</si>
  <si>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</si>
  <si>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</si>
  <si>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</si>
  <si>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</si>
  <si>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</si>
  <si>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</si>
  <si>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</si>
  <si>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</si>
  <si>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</si>
  <si>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</si>
  <si>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</si>
  <si>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</si>
  <si>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</si>
  <si>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</si>
  <si>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</si>
  <si>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</si>
  <si>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</si>
  <si>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</si>
  <si>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</si>
  <si>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</si>
  <si>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</si>
  <si>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</si>
  <si>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</si>
  <si>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</si>
  <si>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</si>
  <si>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</si>
  <si>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</si>
  <si>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</si>
  <si>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</si>
  <si>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</si>
  <si>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</si>
  <si>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</si>
  <si>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</si>
  <si>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</si>
  <si>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</si>
  <si>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</si>
  <si>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</si>
  <si>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</si>
  <si>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</si>
  <si>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</si>
  <si>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</si>
  <si>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</si>
  <si>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</si>
  <si>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</si>
  <si>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</si>
  <si>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</si>
  <si>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</si>
  <si>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</si>
  <si>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</si>
  <si>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</si>
  <si>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</si>
  <si>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</si>
  <si>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</si>
  <si>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</si>
  <si>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</si>
  <si>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</si>
  <si>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</si>
  <si>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</si>
  <si>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</si>
  <si>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</si>
  <si>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</si>
  <si>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</si>
  <si>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</si>
  <si>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</si>
  <si>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</si>
  <si>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</si>
  <si>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</si>
  <si>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</si>
  <si>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</si>
  <si>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</si>
  <si>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</si>
  <si>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</si>
  <si>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</si>
  <si>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</si>
  <si>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</si>
  <si>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</si>
  <si>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</si>
  <si>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</si>
  <si>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</si>
  <si>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</si>
  <si>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</si>
  <si>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</si>
  <si>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</si>
  <si>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</si>
  <si>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</si>
  <si>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</si>
  <si>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</si>
  <si>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</si>
  <si>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</si>
  <si>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</si>
  <si>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</si>
  <si>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</si>
  <si>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</si>
  <si>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</si>
  <si>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</si>
  <si>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</si>
  <si>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</si>
  <si>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</si>
  <si>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</si>
  <si>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</si>
  <si>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</si>
  <si>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</si>
  <si>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</si>
  <si>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</si>
  <si>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</si>
  <si>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</si>
  <si>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</si>
  <si>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</si>
  <si>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</si>
  <si>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</si>
  <si>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</si>
  <si>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</si>
  <si>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</si>
  <si>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</si>
  <si>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</si>
  <si>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</si>
  <si>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</si>
  <si>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</si>
  <si>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</si>
  <si>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</si>
  <si>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</si>
  <si>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</si>
  <si>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</si>
  <si>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</si>
  <si>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</si>
  <si>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</si>
  <si>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</si>
  <si>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</si>
  <si>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</si>
  <si>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</si>
  <si>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</si>
  <si>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</si>
  <si>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</si>
  <si>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</si>
  <si>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</si>
  <si>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</si>
  <si>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</si>
  <si>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</si>
  <si>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</si>
  <si>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</si>
  <si>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</si>
  <si>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</si>
  <si>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</si>
  <si>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</si>
  <si>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</si>
  <si>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</si>
  <si>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</si>
  <si>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</si>
  <si>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</si>
  <si>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</si>
  <si>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</si>
  <si>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</si>
  <si>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</si>
  <si>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</si>
  <si>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</si>
  <si>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</si>
  <si>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</si>
  <si>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</si>
  <si>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</si>
  <si>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</si>
  <si>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</si>
  <si>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</si>
  <si>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</si>
  <si>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</si>
  <si>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</si>
  <si>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</si>
  <si>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</si>
  <si>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</si>
  <si>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</si>
  <si>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</si>
  <si>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</si>
  <si>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</si>
  <si>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</si>
  <si>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</si>
  <si>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</si>
  <si>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</si>
  <si>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</si>
  <si>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</si>
  <si>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</si>
  <si>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</si>
  <si>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</si>
  <si>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</si>
  <si>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</si>
  <si>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</si>
  <si>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</si>
  <si>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</si>
  <si>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</si>
  <si>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</si>
  <si>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</si>
  <si>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</si>
  <si>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</si>
  <si>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</si>
  <si>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</si>
  <si>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</si>
  <si>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</si>
  <si>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</si>
  <si>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</si>
  <si>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</si>
  <si>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</si>
  <si>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</si>
  <si>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</si>
  <si>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</si>
  <si>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</si>
  <si>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</si>
  <si>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</si>
  <si>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</si>
  <si>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</si>
  <si>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</si>
  <si>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</si>
  <si>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</si>
  <si>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</si>
  <si>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</si>
  <si>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</si>
  <si>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</si>
  <si>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</si>
  <si>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</si>
  <si>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</si>
  <si>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</si>
  <si>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</si>
  <si>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</si>
  <si>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</si>
  <si>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</si>
  <si>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</si>
  <si>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</si>
  <si>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</si>
  <si>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</si>
  <si>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</si>
  <si>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</si>
  <si>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</si>
  <si>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</si>
  <si>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</si>
  <si>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</si>
  <si>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</si>
  <si>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</si>
  <si>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</si>
  <si>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</si>
  <si>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</si>
  <si>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</si>
  <si>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</si>
  <si>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</si>
  <si>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</si>
  <si>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</si>
  <si>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</si>
  <si>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</si>
  <si>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</si>
  <si>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</si>
  <si>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</si>
  <si>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</si>
  <si>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</si>
  <si>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</si>
  <si>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</si>
  <si>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</si>
  <si>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</si>
  <si>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</si>
  <si>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</si>
  <si>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</si>
  <si>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</si>
  <si>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</si>
  <si>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</si>
  <si>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</si>
  <si>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</si>
  <si>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</si>
  <si>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</si>
  <si>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</si>
  <si>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</si>
  <si>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</si>
  <si>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</si>
  <si>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</si>
  <si>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</si>
  <si>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</si>
  <si>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</si>
  <si>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</si>
  <si>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</si>
  <si>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</si>
  <si>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</si>
  <si>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</si>
  <si>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</si>
  <si>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</si>
  <si>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</si>
  <si>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</si>
  <si>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</si>
  <si>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</si>
  <si>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</si>
  <si>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</si>
  <si>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</si>
  <si>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</si>
  <si>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</si>
  <si>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</si>
  <si>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</si>
  <si>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</si>
  <si>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</si>
  <si>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</si>
  <si>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</si>
  <si>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</si>
  <si>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</si>
  <si>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</si>
  <si>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</si>
  <si>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</si>
  <si>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</si>
  <si>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</si>
  <si>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</si>
  <si>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</si>
  <si>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</si>
  <si>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</si>
  <si>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</si>
  <si>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</si>
  <si>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</si>
  <si>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</si>
  <si>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</si>
  <si>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</si>
  <si>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</si>
  <si>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</si>
  <si>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</si>
  <si>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</si>
  <si>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</si>
  <si>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</si>
  <si>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</si>
  <si>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</si>
  <si>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</si>
  <si>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</si>
  <si>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</si>
  <si>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</si>
  <si>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</si>
  <si>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</si>
  <si>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</si>
  <si>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</si>
  <si>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</si>
  <si>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</si>
  <si>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</si>
  <si>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</si>
  <si>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</si>
  <si>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</si>
  <si>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</si>
  <si>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</si>
  <si>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</si>
  <si>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</si>
  <si>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</si>
  <si>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</si>
  <si>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</si>
  <si>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</si>
  <si>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</si>
  <si>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</si>
  <si>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</si>
  <si>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</si>
  <si>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</si>
  <si>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</si>
  <si>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</si>
  <si>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</si>
  <si>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</si>
  <si>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</si>
  <si>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</si>
  <si>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</si>
  <si>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</si>
  <si>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</si>
  <si>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</si>
  <si>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</si>
  <si>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</si>
  <si>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</si>
  <si>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</si>
  <si>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</si>
  <si>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</si>
  <si>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</si>
  <si>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</si>
  <si>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</si>
  <si>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</si>
  <si>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</si>
  <si>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</si>
  <si>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</si>
  <si>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</si>
  <si>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</si>
  <si>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</si>
  <si>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</si>
  <si>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</si>
  <si>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</si>
  <si>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</si>
  <si>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</si>
  <si>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</si>
  <si>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</si>
  <si>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</si>
  <si>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</si>
  <si>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</si>
  <si>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</si>
  <si>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</si>
  <si>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</si>
  <si>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</si>
  <si>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</si>
  <si>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</si>
  <si>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</si>
  <si>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</si>
  <si>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</si>
  <si>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</si>
  <si>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</si>
  <si>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</si>
  <si>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</si>
  <si>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</si>
  <si>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</si>
  <si>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</si>
  <si>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</si>
  <si>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</si>
  <si>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</si>
  <si>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</si>
  <si>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</si>
  <si>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</si>
  <si>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</si>
  <si>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</si>
  <si>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</si>
  <si>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</si>
  <si>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</si>
  <si>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</si>
  <si>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</si>
  <si>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</si>
  <si>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</si>
  <si>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</si>
  <si>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</si>
  <si>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</si>
  <si>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</si>
  <si>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</si>
  <si>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</si>
  <si>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</si>
  <si>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</si>
  <si>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</si>
  <si>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</si>
  <si>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</si>
  <si>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</si>
  <si>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</si>
  <si>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</si>
  <si>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</si>
  <si>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</si>
  <si>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</si>
  <si>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</si>
  <si>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</si>
  <si>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</si>
  <si>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</si>
  <si>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</si>
  <si>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</si>
  <si>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</si>
  <si>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</si>
  <si>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</si>
  <si>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</si>
  <si>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</si>
  <si>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</si>
  <si>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</si>
  <si>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</si>
  <si>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</si>
  <si>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</si>
  <si>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</si>
  <si>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</si>
  <si>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</si>
  <si>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</si>
  <si>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</si>
  <si>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</si>
  <si>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</si>
  <si>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</si>
  <si>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</si>
  <si>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</si>
  <si>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</si>
  <si>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</si>
  <si>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</si>
  <si>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</si>
  <si>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</si>
  <si>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</si>
  <si>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</si>
  <si>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</si>
  <si>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</si>
  <si>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</si>
  <si>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</si>
  <si>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</si>
  <si>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</si>
  <si>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</si>
  <si>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</si>
  <si>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</si>
  <si>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</si>
  <si>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</si>
  <si>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</si>
  <si>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</si>
  <si>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</si>
  <si>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</si>
  <si>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</si>
  <si>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</si>
  <si>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</si>
  <si>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</si>
  <si>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</si>
  <si>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</si>
  <si>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</si>
  <si>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</si>
  <si>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</si>
  <si>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</si>
  <si>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</si>
  <si>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</si>
  <si>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</si>
  <si>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</si>
  <si>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</si>
  <si>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</si>
  <si>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</si>
  <si>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</si>
  <si>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</si>
  <si>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</si>
  <si>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</si>
  <si>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</si>
  <si>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</si>
  <si>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</si>
  <si>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</si>
  <si>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</si>
  <si>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</si>
  <si>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</si>
  <si>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</si>
  <si>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</si>
  <si>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</si>
  <si>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</si>
  <si>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</si>
  <si>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</si>
  <si>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</si>
  <si>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</si>
  <si>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</si>
  <si>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</si>
  <si>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</si>
  <si>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</si>
  <si>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</si>
  <si>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</si>
  <si>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</si>
  <si>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</si>
  <si>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</si>
  <si>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</si>
  <si>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</si>
  <si>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</si>
  <si>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</si>
  <si>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</si>
  <si>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</si>
  <si>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</si>
  <si>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</si>
  <si>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</si>
  <si>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</si>
  <si>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</si>
  <si>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</si>
  <si>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</si>
  <si>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</si>
  <si>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</si>
  <si>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</si>
  <si>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</si>
  <si>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</si>
  <si>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</si>
  <si>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</si>
  <si>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</si>
  <si>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</si>
  <si>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</si>
  <si>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</si>
  <si>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</si>
  <si>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</si>
  <si>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</si>
  <si>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</si>
  <si>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</si>
  <si>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</si>
  <si>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</si>
  <si>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</si>
  <si>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</si>
  <si>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</si>
  <si>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</si>
  <si>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</si>
  <si>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</si>
  <si>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</si>
  <si>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</si>
  <si>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</si>
  <si>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</si>
  <si>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</si>
  <si>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</si>
  <si>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</si>
  <si>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</si>
  <si>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</si>
  <si>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</si>
  <si>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</si>
  <si>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</si>
  <si>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</si>
  <si>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</si>
  <si>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</si>
  <si>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</si>
  <si>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</si>
  <si>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</si>
  <si>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</si>
  <si>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</si>
  <si>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</si>
  <si>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</si>
  <si>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</si>
  <si>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</si>
  <si>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</si>
  <si>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</si>
  <si>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</si>
  <si>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</si>
  <si>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</si>
  <si>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</si>
  <si>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</si>
  <si>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</si>
  <si>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</si>
  <si>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</si>
  <si>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</si>
  <si>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</si>
  <si>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</si>
  <si>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</si>
  <si>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</si>
  <si>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</si>
  <si>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</si>
  <si>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</si>
  <si>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</si>
  <si>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</si>
  <si>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</si>
  <si>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</si>
  <si>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</si>
  <si>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</si>
  <si>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</si>
  <si>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</si>
  <si>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</si>
  <si>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</si>
  <si>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</si>
  <si>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</si>
  <si>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</si>
  <si>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</si>
  <si>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</si>
  <si>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</si>
  <si>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</si>
  <si>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</si>
  <si>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</si>
  <si>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</si>
  <si>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</si>
  <si>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</si>
  <si>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</si>
  <si>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</si>
  <si>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</si>
  <si>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</si>
  <si>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</si>
  <si>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</si>
  <si>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</si>
  <si>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</si>
  <si>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</si>
  <si>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</si>
  <si>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</si>
  <si>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</si>
  <si>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</si>
  <si>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</si>
  <si>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</si>
  <si>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</si>
  <si>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</si>
  <si>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</si>
  <si>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</si>
  <si>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</si>
  <si>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</si>
  <si>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</si>
  <si>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</si>
  <si>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</si>
  <si>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</si>
  <si>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</si>
  <si>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</si>
  <si>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</si>
  <si>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</si>
  <si>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</si>
  <si>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</si>
  <si>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</si>
  <si>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</si>
  <si>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</si>
  <si>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</si>
  <si>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</si>
  <si>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</si>
  <si>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</si>
  <si>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</si>
  <si>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</si>
  <si>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</si>
  <si>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</si>
  <si>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</si>
  <si>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</si>
  <si>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</si>
  <si>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</si>
  <si>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</si>
  <si>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</si>
  <si>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</si>
  <si>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</si>
  <si>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</si>
  <si>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</si>
  <si>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</si>
  <si>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</si>
  <si>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</si>
  <si>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</si>
  <si>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</si>
  <si>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</si>
  <si>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</si>
  <si>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</si>
  <si>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</si>
  <si>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</si>
  <si>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</si>
  <si>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</si>
  <si>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</si>
  <si>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</si>
  <si>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</si>
  <si>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</si>
  <si>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</si>
  <si>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</si>
  <si>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</si>
  <si>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</si>
  <si>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</si>
  <si>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</si>
  <si>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</si>
  <si>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</si>
  <si>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</si>
  <si>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</si>
  <si>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</si>
  <si>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</si>
  <si>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</si>
  <si>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</si>
  <si>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</si>
  <si>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</si>
  <si>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</si>
  <si>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</si>
  <si>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</si>
  <si>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</si>
  <si>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</si>
  <si>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</si>
  <si>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</si>
  <si>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</si>
  <si>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</si>
  <si>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</si>
  <si>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</si>
  <si>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</si>
  <si>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</si>
  <si>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</si>
  <si>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</si>
  <si>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</si>
  <si>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</si>
  <si>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</si>
  <si>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</si>
  <si>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</si>
  <si>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</si>
  <si>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</si>
  <si>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</si>
  <si>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</si>
  <si>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</si>
  <si>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</si>
  <si>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</si>
  <si>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</si>
  <si>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</si>
  <si>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</si>
  <si>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</si>
  <si>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</si>
  <si>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</si>
  <si>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</si>
  <si>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</si>
  <si>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</si>
  <si>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</si>
  <si>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</si>
  <si>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</si>
  <si>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</si>
  <si>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</si>
  <si>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</si>
  <si>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</si>
  <si>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</si>
  <si>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</si>
  <si>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</si>
  <si>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</si>
  <si>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</si>
  <si>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</si>
  <si>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</si>
  <si>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</si>
  <si>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</si>
  <si>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</si>
  <si>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</si>
  <si>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</si>
  <si>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</si>
  <si>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</si>
  <si>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</si>
  <si>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</si>
  <si>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</si>
  <si>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</si>
  <si>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</si>
  <si>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</si>
  <si>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</si>
  <si>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</si>
  <si>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</si>
  <si>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</si>
  <si>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</si>
  <si>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</si>
  <si>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</si>
  <si>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</si>
  <si>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</si>
  <si>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</si>
  <si>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</si>
  <si>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</si>
  <si>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</si>
  <si>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</si>
  <si>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</si>
  <si>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</si>
  <si>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</si>
  <si>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</si>
  <si>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</si>
  <si>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</si>
  <si>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</si>
  <si>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</si>
  <si>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</si>
  <si>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</si>
  <si>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</si>
  <si>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</si>
  <si>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</si>
  <si>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</si>
  <si>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</si>
  <si>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</si>
  <si>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</si>
  <si>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</si>
  <si>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</si>
  <si>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</si>
  <si>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</si>
  <si>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</si>
  <si>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</si>
  <si>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</si>
  <si>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</si>
  <si>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</si>
  <si>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</si>
  <si>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</si>
  <si>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</si>
  <si>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</si>
  <si>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</si>
  <si>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</si>
  <si>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</si>
  <si>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</si>
  <si>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</si>
  <si>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</si>
  <si>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</si>
  <si>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</si>
  <si>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</si>
  <si>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</si>
  <si>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</si>
  <si>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</si>
  <si>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</si>
  <si>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</si>
  <si>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</si>
  <si>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</si>
  <si>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</si>
  <si>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</si>
  <si>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</si>
  <si>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</si>
  <si>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</si>
  <si>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</si>
  <si>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</si>
  <si>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</si>
  <si>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</si>
  <si>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</si>
  <si>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</si>
  <si>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</si>
  <si>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</si>
  <si>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</si>
  <si>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</si>
  <si>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</si>
  <si>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</si>
  <si>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</si>
  <si>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</si>
  <si>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</si>
  <si>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</si>
  <si>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</si>
  <si>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</si>
  <si>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</si>
  <si>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</si>
  <si>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</si>
  <si>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</si>
  <si>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</si>
  <si>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</si>
  <si>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</si>
  <si>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</si>
  <si>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</si>
  <si>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</si>
  <si>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</si>
  <si>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</si>
  <si>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</si>
  <si>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</si>
  <si>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</si>
  <si>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</si>
  <si>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</si>
  <si>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</si>
  <si>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</si>
  <si>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</si>
  <si>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</si>
  <si>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</si>
  <si>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</si>
  <si>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</si>
  <si>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</si>
  <si>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</si>
  <si>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</si>
  <si>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</si>
  <si>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</si>
  <si>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</si>
  <si>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</si>
  <si>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</si>
  <si>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</si>
  <si>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</si>
  <si>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</si>
  <si>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</si>
  <si>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</si>
  <si>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</si>
  <si>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</si>
  <si>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</si>
  <si>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</si>
  <si>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</si>
  <si>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</si>
  <si>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</si>
  <si>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</si>
  <si>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</si>
  <si>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</si>
  <si>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</si>
  <si>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</si>
  <si>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</si>
  <si>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</si>
  <si>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</si>
  <si>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</si>
  <si>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</si>
  <si>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</si>
  <si>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</si>
  <si>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</si>
  <si>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</si>
  <si>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</si>
  <si>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</si>
  <si>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</si>
  <si>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</si>
  <si>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</si>
  <si>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</si>
  <si>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</si>
  <si>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</si>
  <si>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</si>
  <si>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</si>
  <si>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</si>
  <si>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</si>
  <si>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</si>
  <si>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</si>
  <si>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</si>
  <si>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</si>
  <si>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</si>
  <si>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</si>
  <si>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</si>
  <si>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</si>
  <si>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</si>
  <si>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</si>
  <si>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</si>
  <si>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</si>
  <si>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</si>
  <si>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</si>
  <si>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</si>
  <si>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</si>
  <si>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</si>
  <si>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</si>
  <si>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</si>
  <si>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</si>
  <si>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</si>
  <si>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</si>
  <si>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</si>
  <si>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</si>
  <si>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</si>
  <si>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</si>
  <si>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</si>
  <si>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</si>
  <si>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</si>
  <si>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</si>
  <si>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</si>
  <si>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</si>
  <si>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</si>
  <si>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</si>
  <si>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</si>
  <si>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</si>
  <si>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</si>
  <si>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</si>
  <si>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</si>
  <si>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</si>
  <si>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</si>
  <si>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</si>
  <si>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</si>
  <si>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</si>
  <si>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</si>
  <si>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</si>
  <si>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</si>
  <si>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</si>
  <si>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</si>
  <si>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</si>
  <si>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</si>
  <si>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</si>
  <si>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</si>
  <si>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</si>
  <si>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</si>
  <si>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</si>
  <si>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</si>
  <si>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</si>
  <si>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</si>
  <si>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</si>
  <si>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</si>
  <si>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</si>
  <si>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</si>
  <si>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</si>
  <si>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</si>
  <si>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</si>
  <si>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</si>
  <si>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</si>
  <si>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</si>
  <si>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</si>
  <si>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</si>
  <si>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</si>
  <si>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</si>
  <si>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</si>
  <si>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</si>
  <si>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</si>
  <si>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</si>
  <si>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</si>
  <si>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</si>
  <si>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</si>
  <si>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</si>
  <si>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</si>
  <si>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</si>
  <si>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</si>
  <si>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</si>
  <si>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</si>
  <si>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</si>
  <si>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</si>
  <si>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</si>
  <si>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</si>
  <si>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</si>
  <si>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</si>
  <si>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</si>
  <si>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</si>
  <si>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</si>
  <si>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</si>
  <si>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</si>
  <si>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</si>
  <si>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</si>
  <si>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</si>
  <si>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</si>
  <si>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</si>
  <si>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</si>
  <si>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</si>
  <si>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</si>
  <si>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</si>
  <si>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</si>
  <si>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</si>
  <si>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</si>
  <si>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</si>
  <si>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</si>
  <si>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</si>
  <si>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</si>
  <si>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</si>
  <si>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</si>
  <si>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</si>
  <si>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</si>
  <si>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</si>
  <si>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</si>
  <si>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</si>
  <si>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</si>
  <si>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</si>
  <si>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</si>
  <si>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</si>
  <si>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</si>
  <si>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</si>
  <si>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</si>
  <si>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</si>
  <si>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</si>
  <si>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</si>
  <si>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</si>
  <si>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</si>
  <si>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</si>
  <si>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</si>
  <si>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</si>
  <si>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</si>
  <si>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</si>
  <si>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</si>
  <si>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</si>
  <si>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</si>
  <si>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</si>
  <si>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</si>
  <si>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</si>
  <si>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</si>
  <si>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</si>
  <si>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</si>
  <si>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</si>
  <si>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</si>
  <si>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</si>
  <si>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</si>
  <si>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</si>
  <si>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</si>
  <si>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</si>
  <si>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</si>
  <si>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</si>
  <si>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</si>
  <si>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</si>
  <si>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</si>
  <si>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</si>
  <si>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</si>
  <si>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</si>
  <si>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</si>
  <si>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</si>
  <si>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</si>
  <si>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</si>
  <si>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</si>
  <si>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</si>
  <si>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</si>
  <si>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</si>
  <si>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</si>
  <si>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</si>
  <si>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</si>
  <si>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</si>
  <si>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</si>
  <si>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</si>
  <si>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</si>
  <si>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</si>
  <si>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</si>
  <si>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</si>
  <si>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</si>
  <si>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</si>
  <si>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</si>
  <si>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</si>
  <si>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</si>
  <si>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</si>
  <si>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</si>
  <si>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</si>
  <si>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</si>
  <si>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</si>
  <si>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</si>
  <si>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</si>
  <si>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</si>
  <si>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</si>
  <si>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</si>
  <si>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</si>
  <si>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</si>
  <si>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</si>
  <si>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</si>
  <si>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</si>
  <si>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</si>
  <si>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</si>
  <si>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</si>
  <si>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</si>
  <si>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</si>
  <si>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</si>
  <si>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</si>
  <si>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</si>
  <si>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</si>
  <si>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</si>
  <si>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</si>
  <si>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</si>
  <si>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</si>
  <si>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</si>
  <si>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</si>
  <si>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</si>
  <si>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</si>
  <si>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</si>
  <si>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</si>
  <si>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</si>
  <si>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</si>
  <si>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</si>
  <si>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</si>
  <si>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</si>
  <si>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</si>
  <si>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</si>
  <si>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</si>
  <si>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</si>
  <si>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</si>
  <si>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</si>
  <si>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</si>
  <si>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</si>
  <si>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</si>
  <si>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</si>
  <si>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</si>
  <si>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</si>
  <si>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</si>
  <si>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</si>
  <si>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</si>
  <si>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</si>
  <si>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</si>
  <si>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</si>
  <si>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</si>
  <si>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</si>
  <si>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</si>
  <si>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</si>
  <si>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</si>
  <si>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</si>
  <si>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</si>
  <si>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</si>
  <si>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</si>
  <si>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</si>
  <si>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</si>
  <si>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</si>
  <si>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</si>
  <si>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</si>
  <si>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</si>
  <si>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</si>
  <si>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</si>
  <si>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</si>
  <si>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</si>
  <si>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</si>
  <si>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</si>
  <si>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</si>
  <si>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</si>
  <si>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</si>
  <si>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</si>
  <si>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</si>
  <si>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</si>
  <si>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</si>
  <si>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</si>
  <si>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</si>
  <si>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</si>
  <si>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</si>
  <si>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</si>
  <si>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</si>
  <si>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</si>
  <si>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</si>
  <si>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</si>
  <si>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</si>
  <si>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</si>
  <si>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</si>
  <si>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</si>
  <si>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</si>
  <si>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</si>
  <si>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</si>
  <si>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</si>
  <si>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</si>
  <si>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</si>
  <si>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</si>
  <si>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</si>
  <si>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</si>
  <si>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</si>
  <si>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</si>
  <si>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</si>
  <si>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</si>
  <si>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</si>
  <si>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</si>
  <si>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</si>
  <si>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</si>
  <si>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</si>
  <si>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</si>
  <si>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</si>
  <si>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</si>
  <si>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</si>
  <si>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</si>
  <si>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</si>
  <si>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</si>
  <si>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</si>
  <si>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</si>
  <si>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</si>
  <si>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</si>
  <si>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</si>
  <si>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</si>
  <si>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</si>
  <si>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</si>
  <si>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</si>
  <si>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</si>
  <si>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</si>
  <si>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</si>
  <si>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</si>
  <si>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</si>
  <si>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</si>
  <si>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</si>
  <si>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</si>
  <si>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</si>
  <si>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</si>
  <si>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</si>
  <si>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</si>
  <si>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</si>
  <si>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</si>
  <si>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</si>
  <si>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</si>
  <si>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</si>
  <si>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</si>
  <si>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</si>
  <si>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</si>
  <si>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</si>
  <si>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</si>
  <si>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</si>
  <si>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</si>
  <si>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</si>
  <si>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</si>
  <si>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</si>
  <si>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</si>
  <si>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</si>
  <si>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</si>
  <si>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</si>
  <si>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</si>
  <si>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</si>
  <si>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</si>
  <si>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</si>
  <si>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</si>
  <si>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</si>
  <si>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</si>
  <si>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</si>
  <si>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</si>
  <si>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</si>
  <si>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</si>
  <si>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</si>
  <si>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</si>
  <si>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</si>
  <si>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</si>
  <si>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</si>
  <si>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</si>
  <si>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</si>
  <si>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</si>
  <si>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</si>
  <si>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</si>
  <si>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</si>
  <si>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</si>
  <si>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</si>
  <si>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</si>
  <si>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</si>
  <si>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</si>
  <si>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</si>
  <si>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</si>
  <si>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</si>
  <si>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</si>
  <si>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</si>
  <si>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</si>
  <si>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</si>
  <si>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</si>
  <si>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</si>
  <si>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</si>
  <si>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</si>
  <si>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</si>
  <si>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</si>
  <si>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</si>
  <si>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</si>
  <si>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</si>
  <si>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</si>
  <si>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</si>
  <si>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</si>
  <si>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</si>
  <si>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</si>
  <si>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</si>
  <si>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</si>
  <si>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</si>
  <si>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</si>
  <si>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</si>
  <si>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</si>
  <si>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</si>
  <si>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</si>
  <si>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</si>
  <si>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</si>
  <si>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</si>
  <si>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</si>
  <si>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</si>
  <si>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</si>
  <si>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</si>
  <si>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</si>
  <si>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</si>
  <si>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</si>
  <si>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</si>
  <si>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</si>
  <si>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</si>
  <si>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</si>
  <si>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</si>
  <si>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</si>
  <si>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</si>
  <si>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</si>
  <si>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</si>
  <si>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</si>
  <si>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</si>
  <si>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</si>
  <si>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</si>
  <si>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</si>
  <si>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</si>
  <si>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</si>
  <si>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</si>
  <si>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</si>
  <si>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</si>
  <si>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</si>
  <si>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</si>
  <si>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</si>
  <si>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</si>
  <si>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</si>
  <si>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</si>
  <si>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</si>
  <si>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</si>
  <si>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</si>
  <si>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</si>
  <si>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</si>
  <si>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</si>
  <si>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</si>
  <si>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</si>
  <si>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</si>
  <si>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</si>
  <si>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</si>
  <si>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</si>
  <si>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</si>
  <si>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</si>
  <si>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</si>
  <si>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</si>
  <si>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</si>
  <si>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</si>
  <si>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</si>
  <si>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</si>
  <si>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</si>
  <si>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</si>
  <si>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</si>
  <si>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</si>
  <si>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</si>
  <si>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</si>
  <si>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</si>
  <si>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</si>
  <si>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</si>
  <si>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</si>
  <si>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</si>
  <si>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</si>
  <si>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</si>
  <si>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</si>
  <si>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</si>
  <si>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</si>
  <si>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</si>
  <si>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</si>
  <si>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</si>
  <si>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</si>
  <si>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</si>
  <si>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</si>
  <si>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</si>
  <si>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</si>
  <si>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</si>
  <si>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</si>
  <si>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</si>
  <si>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</si>
  <si>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</si>
  <si>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</si>
  <si>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</si>
  <si>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</si>
  <si>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</si>
  <si>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</si>
  <si>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</si>
  <si>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</si>
  <si>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</si>
  <si>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</si>
  <si>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</si>
  <si>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</si>
  <si>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</si>
  <si>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</si>
  <si>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</si>
  <si>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</si>
  <si>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</si>
  <si>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</si>
  <si>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</si>
  <si>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</si>
  <si>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</si>
  <si>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</si>
  <si>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</si>
  <si>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</si>
  <si>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</si>
  <si>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</si>
  <si>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</si>
  <si>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</si>
  <si>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</si>
  <si>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</si>
  <si>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</si>
  <si>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</si>
  <si>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</si>
  <si>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</si>
  <si>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</si>
  <si>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</si>
  <si>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</si>
  <si>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</si>
  <si>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</si>
  <si>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</si>
  <si>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</si>
  <si>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</si>
  <si>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</si>
  <si>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</si>
  <si>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</si>
  <si>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</si>
  <si>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</si>
  <si>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</si>
  <si>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</si>
  <si>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</si>
  <si>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</si>
  <si>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</si>
  <si>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</si>
  <si>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</si>
  <si>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</si>
  <si>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</si>
  <si>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</si>
  <si>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</si>
  <si>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</si>
  <si>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</si>
  <si>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</si>
  <si>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</si>
  <si>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</si>
  <si>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</si>
  <si>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</si>
  <si>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</si>
  <si>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</si>
  <si>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</si>
  <si>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</si>
  <si>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</si>
  <si>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</si>
  <si>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</si>
  <si>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</si>
  <si>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</si>
  <si>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</si>
  <si>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</si>
  <si>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</si>
  <si>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</si>
  <si>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</si>
  <si>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</si>
  <si>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</si>
  <si>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</si>
  <si>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</si>
  <si>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</si>
  <si>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</si>
  <si>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</si>
  <si>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</si>
  <si>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</si>
  <si>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</si>
  <si>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</si>
  <si>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</si>
  <si>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</si>
  <si>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</si>
  <si>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</si>
  <si>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</si>
  <si>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</si>
  <si>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</si>
  <si>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</si>
  <si>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</si>
  <si>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</si>
  <si>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</si>
  <si>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</si>
  <si>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</si>
  <si>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</si>
  <si>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</si>
  <si>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</si>
  <si>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</si>
  <si>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</si>
  <si>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</si>
  <si>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</si>
  <si>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</si>
  <si>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</si>
  <si>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</si>
  <si>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</si>
  <si>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</si>
  <si>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</si>
  <si>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</si>
  <si>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</si>
  <si>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</si>
  <si>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</si>
  <si>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</si>
  <si>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</si>
  <si>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</si>
  <si>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</si>
  <si>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</si>
  <si>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</si>
  <si>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</si>
  <si>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</si>
  <si>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</si>
  <si>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</si>
  <si>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</si>
  <si>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</si>
  <si>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</si>
  <si>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</si>
  <si>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</si>
  <si>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</si>
  <si>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</si>
  <si>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</si>
  <si>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</si>
  <si>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</si>
  <si>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</si>
  <si>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</si>
  <si>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</si>
  <si>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</si>
  <si>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</si>
  <si>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</si>
  <si>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</si>
  <si>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</si>
  <si>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</si>
  <si>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</si>
  <si>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</si>
  <si>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</si>
  <si>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</si>
  <si>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</si>
  <si>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</si>
  <si>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</si>
  <si>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</si>
  <si>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</si>
  <si>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</si>
  <si>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</si>
  <si>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</si>
  <si>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</si>
  <si>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</si>
  <si>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</si>
  <si>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</si>
  <si>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</si>
  <si>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</si>
  <si>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</si>
  <si>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</si>
  <si>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</si>
  <si>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</si>
  <si>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</si>
  <si>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</si>
  <si>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</si>
  <si>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</si>
  <si>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</si>
  <si>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</si>
  <si>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</si>
  <si>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</si>
  <si>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</si>
  <si>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</si>
  <si>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</si>
  <si>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</si>
  <si>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</si>
  <si>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</si>
  <si>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</si>
  <si>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</si>
  <si>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</si>
  <si>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</si>
  <si>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</si>
  <si>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</si>
  <si>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</si>
  <si>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</si>
  <si>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</si>
  <si>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</si>
  <si>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</si>
  <si>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</si>
  <si>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</si>
  <si>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</si>
  <si>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</si>
  <si>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</si>
  <si>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</si>
  <si>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</si>
  <si>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</si>
  <si>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</si>
  <si>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</si>
  <si>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</si>
  <si>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</si>
  <si>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</si>
  <si>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</si>
  <si>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</si>
  <si>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</si>
  <si>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</si>
  <si>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</si>
  <si>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</si>
  <si>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</si>
  <si>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</si>
  <si>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</si>
  <si>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</si>
  <si>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</si>
  <si>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</si>
  <si>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</si>
  <si>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</si>
  <si>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</si>
  <si>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</si>
  <si>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</si>
  <si>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</si>
  <si>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</si>
  <si>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</si>
  <si>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</si>
  <si>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</si>
  <si>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</si>
  <si>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</si>
  <si>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</si>
  <si>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</si>
  <si>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</si>
  <si>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</si>
  <si>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</si>
  <si>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</si>
  <si>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</si>
  <si>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</si>
  <si>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</si>
  <si>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</si>
  <si>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</si>
  <si>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</si>
  <si>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</si>
  <si>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</si>
  <si>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</si>
  <si>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</si>
  <si>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</si>
  <si>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</si>
  <si>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</si>
  <si>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</si>
  <si>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</si>
  <si>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</si>
  <si>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</si>
  <si>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</si>
  <si>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</si>
  <si>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</si>
  <si>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</si>
  <si>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</si>
  <si>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</si>
  <si>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</si>
  <si>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</si>
  <si>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</si>
  <si>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</si>
  <si>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</si>
  <si>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</si>
  <si>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</si>
  <si>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</si>
  <si>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</si>
  <si>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</si>
  <si>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</si>
  <si>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</si>
  <si>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</si>
  <si>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</si>
  <si>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</si>
  <si>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</si>
  <si>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</si>
  <si>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</si>
  <si>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</si>
  <si>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</si>
  <si>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</si>
  <si>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</si>
  <si>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</si>
  <si>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</si>
  <si>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</si>
  <si>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</si>
  <si>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</si>
  <si>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</si>
  <si>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</si>
  <si>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</si>
  <si>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</si>
  <si>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</si>
  <si>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</si>
  <si>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</si>
  <si>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</si>
  <si>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</si>
  <si>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</si>
  <si>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</si>
  <si>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</si>
  <si>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</si>
  <si>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</si>
  <si>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</si>
  <si>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</si>
  <si>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</si>
  <si>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</si>
  <si>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</si>
  <si>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</si>
  <si>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</si>
  <si>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</si>
  <si>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</si>
  <si>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</si>
  <si>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</si>
  <si>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</si>
  <si>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</si>
  <si>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</si>
  <si>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</si>
  <si>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</si>
  <si>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</si>
  <si>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</si>
  <si>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</si>
  <si>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</si>
  <si>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</si>
  <si>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</si>
  <si>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</si>
  <si>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</si>
  <si>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</si>
  <si>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</si>
  <si>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</si>
  <si>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</si>
  <si>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</si>
  <si>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</si>
  <si>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</si>
  <si>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</si>
  <si>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</si>
  <si>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</si>
  <si>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</si>
  <si>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</si>
  <si>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</si>
  <si>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</si>
  <si>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</si>
  <si>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</si>
  <si>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</si>
  <si>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</si>
  <si>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</si>
  <si>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</si>
  <si>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</si>
  <si>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</si>
  <si>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</si>
  <si>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</si>
  <si>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</si>
  <si>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</si>
  <si>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</si>
  <si>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</si>
  <si>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</si>
  <si>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</si>
  <si>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</si>
  <si>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</si>
  <si>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</si>
  <si>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</si>
  <si>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</si>
  <si>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</si>
  <si>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</si>
  <si>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</si>
  <si>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</si>
  <si>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</si>
  <si>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</si>
  <si>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</si>
  <si>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</si>
  <si>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</si>
  <si>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</si>
  <si>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</si>
  <si>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</si>
  <si>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</si>
  <si>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</si>
  <si>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</si>
  <si>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</si>
  <si>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</si>
  <si>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</si>
  <si>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</si>
  <si>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</si>
  <si>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</si>
  <si>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</si>
  <si>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</si>
  <si>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</si>
  <si>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</si>
  <si>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</si>
  <si>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</si>
  <si>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</si>
  <si>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</si>
  <si>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</si>
  <si>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</si>
  <si>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</si>
  <si>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</si>
  <si>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</si>
  <si>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</si>
  <si>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</si>
  <si>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</si>
  <si>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</si>
  <si>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</si>
  <si>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</si>
  <si>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</si>
  <si>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</si>
  <si>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</si>
  <si>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</si>
  <si>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</si>
  <si>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</si>
  <si>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</si>
  <si>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</si>
  <si>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</si>
  <si>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</si>
  <si>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</si>
  <si>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</si>
  <si>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</si>
  <si>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</si>
  <si>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</si>
  <si>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</si>
  <si>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</si>
  <si>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</si>
  <si>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</si>
  <si>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</si>
  <si>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</si>
  <si>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</si>
  <si>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</si>
  <si>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</si>
  <si>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</si>
  <si>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</si>
  <si>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</si>
  <si>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</si>
  <si>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</si>
  <si>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</si>
  <si>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</si>
  <si>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</si>
  <si>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</si>
  <si>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</si>
  <si>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</si>
  <si>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</si>
  <si>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</si>
  <si>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</si>
  <si>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</si>
  <si>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</si>
  <si>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</si>
  <si>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</si>
  <si>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</si>
  <si>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</si>
  <si>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</si>
  <si>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</si>
  <si>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</si>
  <si>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</si>
  <si>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</si>
  <si>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</si>
  <si>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</si>
  <si>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</si>
  <si>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</si>
  <si>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</si>
  <si>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</si>
  <si>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</si>
  <si>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</si>
  <si>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</si>
  <si>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</si>
  <si>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</si>
  <si>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</si>
  <si>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</si>
  <si>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</si>
  <si>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</si>
  <si>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</si>
  <si>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</si>
  <si>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</si>
  <si>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</si>
  <si>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</si>
  <si>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</si>
  <si>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</si>
  <si>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</si>
  <si>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</si>
  <si>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</si>
  <si>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</si>
  <si>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</si>
  <si>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</si>
  <si>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</si>
  <si>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</si>
  <si>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</si>
  <si>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</si>
  <si>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</si>
  <si>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</si>
  <si>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</si>
  <si>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</si>
  <si>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</si>
  <si>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</si>
  <si>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</si>
  <si>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</si>
  <si>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</si>
  <si>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</si>
  <si>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</si>
  <si>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</si>
  <si>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</si>
  <si>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</si>
  <si>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</si>
  <si>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</si>
  <si>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</si>
  <si>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</si>
  <si>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</si>
  <si>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</si>
  <si>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</si>
  <si>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</si>
  <si>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</si>
  <si>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</si>
  <si>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</si>
  <si>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</si>
  <si>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</si>
  <si>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</si>
  <si>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</si>
  <si>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</si>
  <si>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</si>
  <si>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</si>
  <si>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</si>
  <si>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</si>
  <si>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</si>
  <si>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</si>
  <si>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</si>
  <si>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</si>
  <si>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</si>
  <si>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</si>
  <si>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</si>
  <si>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</si>
  <si>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</si>
  <si>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</si>
  <si>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</si>
  <si>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</si>
  <si>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</si>
  <si>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</si>
  <si>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</si>
  <si>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</si>
  <si>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</si>
  <si>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</si>
  <si>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</si>
  <si>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</si>
  <si>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</si>
  <si>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</si>
  <si>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</si>
  <si>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</si>
  <si>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</si>
  <si>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</si>
  <si>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</si>
  <si>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</si>
  <si>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</si>
  <si>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</si>
  <si>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</si>
  <si>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</si>
  <si>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</si>
  <si>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</si>
  <si>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</si>
  <si>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</si>
  <si>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</si>
  <si>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</si>
  <si>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</si>
  <si>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</si>
  <si>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</si>
  <si>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</si>
  <si>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</si>
  <si>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</si>
  <si>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</si>
  <si>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</si>
  <si>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</si>
  <si>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</si>
  <si>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</si>
  <si>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</si>
  <si>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</si>
  <si>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</si>
  <si>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</si>
  <si>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</si>
  <si>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</si>
  <si>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</si>
  <si>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</si>
  <si>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</si>
  <si>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</si>
  <si>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</si>
  <si>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</si>
  <si>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</si>
  <si>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</si>
  <si>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</si>
  <si>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</si>
  <si>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</si>
  <si>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</si>
  <si>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</si>
  <si>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</si>
  <si>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</si>
  <si>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</si>
  <si>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</si>
  <si>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</si>
  <si>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</si>
  <si>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</si>
  <si>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</si>
  <si>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</si>
  <si>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</si>
  <si>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</si>
  <si>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</si>
  <si>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</si>
  <si>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</si>
  <si>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</si>
  <si>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</si>
  <si>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</si>
  <si>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</si>
  <si>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</si>
  <si>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</si>
  <si>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</si>
  <si>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</si>
  <si>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</si>
  <si>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</si>
  <si>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</si>
  <si>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</si>
  <si>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</si>
  <si>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</si>
  <si>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</si>
  <si>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</si>
  <si>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</si>
  <si>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</si>
  <si>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</si>
  <si>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</si>
  <si>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</si>
  <si>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</si>
  <si>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</si>
  <si>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</si>
  <si>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</si>
  <si>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</si>
  <si>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</si>
  <si>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</si>
  <si>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</si>
  <si>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</si>
  <si>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</si>
  <si>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</si>
  <si>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</si>
  <si>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</si>
  <si>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</si>
  <si>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</si>
  <si>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</si>
  <si>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</si>
  <si>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</si>
  <si>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</si>
  <si>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</si>
  <si>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</si>
  <si>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</si>
  <si>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</si>
  <si>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</si>
  <si>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</si>
  <si>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</si>
  <si>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</si>
  <si>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</si>
  <si>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</si>
  <si>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</si>
  <si>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</si>
  <si>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</si>
  <si>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</si>
  <si>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</si>
  <si>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</si>
  <si>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</si>
  <si>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</si>
  <si>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</si>
  <si>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</si>
  <si>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</si>
  <si>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</si>
  <si>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</si>
  <si>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</si>
  <si>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</si>
  <si>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</si>
  <si>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</si>
  <si>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</si>
  <si>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</si>
  <si>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</si>
  <si>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</si>
  <si>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</si>
  <si>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</si>
  <si>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</si>
  <si>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</si>
  <si>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</si>
  <si>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</si>
  <si>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</si>
  <si>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</si>
  <si>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</si>
  <si>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</si>
  <si>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</si>
  <si>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</si>
  <si>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</si>
  <si>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</si>
  <si>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</si>
  <si>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</si>
  <si>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</si>
  <si>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</si>
  <si>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</si>
  <si>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</si>
  <si>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</si>
  <si>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</si>
  <si>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</si>
  <si>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</si>
  <si>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</si>
  <si>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</si>
  <si>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</si>
  <si>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</si>
  <si>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</si>
  <si>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</si>
  <si>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</si>
  <si>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</si>
  <si>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</si>
  <si>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</si>
  <si>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</si>
  <si>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</si>
  <si>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</si>
  <si>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</si>
  <si>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</si>
  <si>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</si>
  <si>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</si>
  <si>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</si>
  <si>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</si>
  <si>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</si>
  <si>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</si>
  <si>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</si>
  <si>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</si>
  <si>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</si>
  <si>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</si>
  <si>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</si>
  <si>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</si>
  <si>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</si>
  <si>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</si>
  <si>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</si>
  <si>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</si>
  <si>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</si>
  <si>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</si>
  <si>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</si>
  <si>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</si>
  <si>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</si>
  <si>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</si>
  <si>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</si>
  <si>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</si>
  <si>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</si>
  <si>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</si>
  <si>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</si>
  <si>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</si>
  <si>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</si>
  <si>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</si>
  <si>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</si>
  <si>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</si>
  <si>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</si>
  <si>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</si>
  <si>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</si>
  <si>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</si>
  <si>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</si>
  <si>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</si>
  <si>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</si>
  <si>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</si>
  <si>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</si>
  <si>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</si>
  <si>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</si>
  <si>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</si>
  <si>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</si>
  <si>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</si>
  <si>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</si>
  <si>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</si>
  <si>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</si>
  <si>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</si>
  <si>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</si>
  <si>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</si>
  <si>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</si>
  <si>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</si>
  <si>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</si>
  <si>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</si>
  <si>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</si>
  <si>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</si>
  <si>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</si>
  <si>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</si>
  <si>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</si>
  <si>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</si>
  <si>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</si>
  <si>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</si>
  <si>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</si>
  <si>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</si>
  <si>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</si>
  <si>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</si>
  <si>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</si>
  <si>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</si>
  <si>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</si>
  <si>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</si>
  <si>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</si>
  <si>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</si>
  <si>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</si>
  <si>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</si>
  <si>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</si>
  <si>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</si>
  <si>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</si>
  <si>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</si>
  <si>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</si>
  <si>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</si>
  <si>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</si>
  <si>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</si>
  <si>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</si>
  <si>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</si>
  <si>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</si>
  <si>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</si>
  <si>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</si>
  <si>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</si>
  <si>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</si>
  <si>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</si>
  <si>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</si>
  <si>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</si>
  <si>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</si>
  <si>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</si>
  <si>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</si>
  <si>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</si>
  <si>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</si>
  <si>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</si>
  <si>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</si>
  <si>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</si>
  <si>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</si>
  <si>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</si>
  <si>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</si>
  <si>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</si>
  <si>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</si>
  <si>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</si>
  <si>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</si>
  <si>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</si>
  <si>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</si>
  <si>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</si>
  <si>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</si>
  <si>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</si>
  <si>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</si>
  <si>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</si>
  <si>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</si>
  <si>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</si>
  <si>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</si>
  <si>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</si>
  <si>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</si>
  <si>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</si>
  <si>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</si>
  <si>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</si>
  <si>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</si>
  <si>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</si>
  <si>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</si>
  <si>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</si>
  <si>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</si>
  <si>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</si>
  <si>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</si>
  <si>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</si>
  <si>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</si>
  <si>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</si>
  <si>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</si>
  <si>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</si>
  <si>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</si>
  <si>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</si>
  <si>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</si>
  <si>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</si>
  <si>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</si>
  <si>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</si>
  <si>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</si>
  <si>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</si>
  <si>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</si>
  <si>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</si>
  <si>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</si>
  <si>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</si>
  <si>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</si>
  <si>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</si>
  <si>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</si>
  <si>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</si>
  <si>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</si>
  <si>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</si>
  <si>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</si>
  <si>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</si>
  <si>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</si>
  <si>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</si>
  <si>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</si>
  <si>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</si>
  <si>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</si>
  <si>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</si>
  <si>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</si>
  <si>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</si>
  <si>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</si>
  <si>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</si>
  <si>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</si>
  <si>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</si>
  <si>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</si>
  <si>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</si>
  <si>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</si>
  <si>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</si>
  <si>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</si>
  <si>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</si>
  <si>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</si>
  <si>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</si>
  <si>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</si>
  <si>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</si>
  <si>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</si>
  <si>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</si>
  <si>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</si>
  <si>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</si>
  <si>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</si>
  <si>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</si>
  <si>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</si>
  <si>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</si>
  <si>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</si>
  <si>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</si>
  <si>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</si>
  <si>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</si>
  <si>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</si>
  <si>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</si>
  <si>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</si>
  <si>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</si>
  <si>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</si>
  <si>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</si>
  <si>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</si>
  <si>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</si>
  <si>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</si>
  <si>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</si>
  <si>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</si>
  <si>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</si>
  <si>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</si>
  <si>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</si>
  <si>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</si>
  <si>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</si>
  <si>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</si>
  <si>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</si>
  <si>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</si>
  <si>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</si>
  <si>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</si>
  <si>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</si>
  <si>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</si>
  <si>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</si>
  <si>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</si>
  <si>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</si>
  <si>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</si>
  <si>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</si>
  <si>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</si>
  <si>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</si>
  <si>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</si>
  <si>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</si>
  <si>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</si>
  <si>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</si>
  <si>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</si>
  <si>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</si>
  <si>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</si>
  <si>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</si>
  <si>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</si>
  <si>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</si>
  <si>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</si>
  <si>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</si>
  <si>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</si>
  <si>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</si>
  <si>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</si>
  <si>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</si>
  <si>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</si>
  <si>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</si>
  <si>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</si>
  <si>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</si>
  <si>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</si>
  <si>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</si>
  <si>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</si>
  <si>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</si>
  <si>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</si>
  <si>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</si>
  <si>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</si>
  <si>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</si>
  <si>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</si>
  <si>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</si>
  <si>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</si>
  <si>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</si>
  <si>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</si>
  <si>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</si>
  <si>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</si>
  <si>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</si>
  <si>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</si>
  <si>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</si>
  <si>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</si>
  <si>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</si>
  <si>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</si>
  <si>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</si>
  <si>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</si>
  <si>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</si>
  <si>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</si>
  <si>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</si>
  <si>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</si>
  <si>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</si>
  <si>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</si>
  <si>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</si>
  <si>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</si>
  <si>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</si>
  <si>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</si>
  <si>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</si>
  <si>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</si>
  <si>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</si>
  <si>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</si>
  <si>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</si>
  <si>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</si>
  <si>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</si>
  <si>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</si>
  <si>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</si>
  <si>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</si>
  <si>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</si>
  <si>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</si>
  <si>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</si>
  <si>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</si>
  <si>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</si>
  <si>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</si>
  <si>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</si>
  <si>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</si>
  <si>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</si>
  <si>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</si>
  <si>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</si>
  <si>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</si>
  <si>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</si>
  <si>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</si>
  <si>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</si>
  <si>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</si>
  <si>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Instituto Municipal de Vivienda de León, Guanajuato (IMUVI)</t>
  </si>
  <si>
    <t>No aplica</t>
  </si>
  <si>
    <t>A. Dirección General</t>
  </si>
  <si>
    <t>B. Dirección de Finanzas y Administración</t>
  </si>
  <si>
    <t>C. Dirección de Asuntos Jurídicos</t>
  </si>
  <si>
    <t>D. Dirección Técnica</t>
  </si>
  <si>
    <t>E. Dirección de Promoción y Gestión de Crédito y Subsidio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</si>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</sst>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indent="6"/>
    </xf>
    <xf numFmtId="0" fontId="1" fillId="0" borderId="13" xfId="0" applyFont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Border="1"/>
    <xf numFmtId="43" fontId="0" fillId="0" borderId="0" xfId="0" applyNumberFormat="1"/>
    <xf numFmtId="0" fontId="5" fillId="0" borderId="14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left" indent="3"/>
    </xf>
    <xf numFmtId="0" fontId="1" fillId="0" borderId="13" xfId="0" applyFont="1" applyBorder="1" applyAlignment="1">
      <alignment horizontal="left" vertical="center" indent="2"/>
    </xf>
    <xf numFmtId="0" fontId="1" fillId="0" borderId="8" xfId="0" applyFont="1" applyBorder="1" applyAlignment="1">
      <alignment horizontal="left" indent="2"/>
    </xf>
    <xf numFmtId="0" fontId="1" fillId="0" borderId="13" xfId="0" applyFont="1" applyBorder="1" applyProtection="1">
      <protection locked="0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wrapText="1" indent="9"/>
    </xf>
    <xf numFmtId="0" fontId="0" fillId="0" borderId="11" xfId="0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left" vertical="center" wrapText="1" indent="9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1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3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2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 applyProtection="1">
      <alignment horizontal="left" vertical="center" indent="5"/>
      <protection locked="0"/>
    </xf>
    <xf numFmtId="0" fontId="5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0" fillId="0" borderId="13" xfId="0" applyNumberFormat="1" applyBorder="1" applyAlignment="1" applyProtection="1">
      <alignment vertical="center"/>
      <protection locked="0"/>
    </xf>
    <xf numFmtId="16" fontId="0" fillId="0" borderId="13" xfId="0" applyNumberFormat="1" applyBorder="1" applyAlignment="1">
      <alignment vertical="center"/>
    </xf>
    <xf numFmtId="0" fontId="0" fillId="0" borderId="13" xfId="0" applyBorder="1" applyAlignment="1" applyProtection="1">
      <alignment horizontal="left" vertical="center" indent="4"/>
      <protection locked="0"/>
    </xf>
    <xf numFmtId="0" fontId="5" fillId="0" borderId="1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Border="1" applyProtection="1">
      <protection locked="0"/>
    </xf>
    <xf numFmtId="0" fontId="13" fillId="3" borderId="15" xfId="0" applyFont="1" applyFill="1" applyBorder="1"/>
    <xf numFmtId="0" fontId="14" fillId="3" borderId="15" xfId="0" applyFont="1" applyFill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Border="1" applyAlignment="1">
      <alignment horizontal="left" vertical="center" indent="3"/>
    </xf>
    <xf numFmtId="0" fontId="0" fillId="0" borderId="13" xfId="0" applyBorder="1" applyAlignment="1" applyProtection="1">
      <alignment horizontal="left" vertical="center" indent="6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22" t="s">
        <v>829</v>
      </c>
      <c r="B1" s="123"/>
      <c r="C1" s="123"/>
      <c r="D1" s="123"/>
      <c r="E1" s="124"/>
    </row>
    <row r="2" spans="1:5" x14ac:dyDescent="0.25">
      <c r="A2" s="19"/>
      <c r="E2" s="20"/>
    </row>
    <row r="3" spans="1:5" ht="26.25" customHeight="1" x14ac:dyDescent="0.25">
      <c r="A3" s="19"/>
      <c r="B3" s="24" t="s">
        <v>792</v>
      </c>
      <c r="C3" s="125" t="s">
        <v>3302</v>
      </c>
      <c r="D3" s="125"/>
      <c r="E3" s="20"/>
    </row>
    <row r="4" spans="1:5" x14ac:dyDescent="0.25">
      <c r="A4" s="19"/>
      <c r="E4" s="20"/>
    </row>
    <row r="5" spans="1:5" ht="26.25" customHeight="1" x14ac:dyDescent="0.25">
      <c r="A5" s="19"/>
      <c r="B5" s="24" t="s">
        <v>795</v>
      </c>
      <c r="E5" s="20"/>
    </row>
    <row r="6" spans="1:5" x14ac:dyDescent="0.25">
      <c r="A6" s="19"/>
      <c r="E6" s="20"/>
    </row>
    <row r="7" spans="1:5" ht="26.25" customHeight="1" x14ac:dyDescent="0.25">
      <c r="A7" s="19"/>
      <c r="B7" s="24" t="s">
        <v>796</v>
      </c>
      <c r="E7" s="20"/>
    </row>
    <row r="8" spans="1:5" x14ac:dyDescent="0.25">
      <c r="A8" s="19"/>
      <c r="E8" s="20"/>
    </row>
    <row r="9" spans="1:5" ht="26.25" customHeight="1" x14ac:dyDescent="0.25">
      <c r="A9" s="19"/>
      <c r="B9" s="24" t="s">
        <v>794</v>
      </c>
      <c r="E9" s="20"/>
    </row>
    <row r="10" spans="1:5" x14ac:dyDescent="0.25">
      <c r="A10" s="19"/>
      <c r="E10" s="20"/>
    </row>
    <row r="11" spans="1:5" ht="26.25" customHeight="1" x14ac:dyDescent="0.25">
      <c r="A11" s="19"/>
      <c r="B11" s="24" t="s">
        <v>793</v>
      </c>
      <c r="E11" s="20"/>
    </row>
    <row r="12" spans="1:5" ht="15.75" thickBot="1" x14ac:dyDescent="0.3">
      <c r="A12" s="21"/>
      <c r="B12" s="22"/>
      <c r="C12" s="22"/>
      <c r="D12" s="22"/>
      <c r="E12" s="23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disablePrompts="1"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75" customFormat="1" ht="37.5" customHeight="1" x14ac:dyDescent="0.25">
      <c r="A1" s="135" t="s">
        <v>542</v>
      </c>
      <c r="B1" s="135"/>
      <c r="C1" s="135"/>
      <c r="D1" s="135"/>
      <c r="E1" s="90"/>
      <c r="F1" s="90"/>
      <c r="G1" s="90"/>
      <c r="H1" s="90"/>
      <c r="I1" s="90"/>
      <c r="J1" s="90"/>
      <c r="K1" s="90"/>
    </row>
    <row r="2" spans="1:11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8"/>
    </row>
    <row r="3" spans="1:11" x14ac:dyDescent="0.25">
      <c r="A3" s="129" t="s">
        <v>166</v>
      </c>
      <c r="B3" s="130"/>
      <c r="C3" s="130"/>
      <c r="D3" s="131"/>
    </row>
    <row r="4" spans="1:11" x14ac:dyDescent="0.25">
      <c r="A4" s="129" t="str">
        <f>TRIMESTRE</f>
        <v>Del 1 de enero al 31 de diciembre de 2023 (b)</v>
      </c>
      <c r="B4" s="130"/>
      <c r="C4" s="130"/>
      <c r="D4" s="131"/>
    </row>
    <row r="5" spans="1:11" x14ac:dyDescent="0.25">
      <c r="A5" s="132" t="s">
        <v>118</v>
      </c>
      <c r="B5" s="133"/>
      <c r="C5" s="133"/>
      <c r="D5" s="134"/>
    </row>
    <row r="6" spans="1:11" x14ac:dyDescent="0.25"/>
    <row r="7" spans="1:11" ht="39" customHeight="1" x14ac:dyDescent="0.25">
      <c r="A7" s="95" t="s">
        <v>0</v>
      </c>
      <c r="B7" s="37" t="s">
        <v>181</v>
      </c>
      <c r="C7" s="37" t="s">
        <v>167</v>
      </c>
      <c r="D7" s="37" t="s">
        <v>182</v>
      </c>
    </row>
    <row r="8" spans="1:11" x14ac:dyDescent="0.25">
      <c r="A8" s="47" t="s">
        <v>168</v>
      </c>
      <c r="B8" s="33">
        <f>SUM(B9:B11)</f>
        <v>241804084</v>
      </c>
      <c r="C8" s="33">
        <f t="shared" ref="C8:D8" si="0">SUM(C9:C11)</f>
        <v>140406638</v>
      </c>
      <c r="D8" s="33">
        <f t="shared" si="0"/>
        <v>140406638</v>
      </c>
    </row>
    <row r="9" spans="1:11" x14ac:dyDescent="0.25">
      <c r="A9" s="45" t="s">
        <v>169</v>
      </c>
      <c r="B9" s="17">
        <v>241804084</v>
      </c>
      <c r="C9" s="17">
        <v>140406638</v>
      </c>
      <c r="D9" s="17">
        <v>140406638</v>
      </c>
    </row>
    <row r="10" spans="1:11" x14ac:dyDescent="0.25">
      <c r="A10" s="45" t="s">
        <v>170</v>
      </c>
      <c r="B10" s="17">
        <v>0</v>
      </c>
      <c r="C10" s="17">
        <v>0</v>
      </c>
      <c r="D10" s="17">
        <v>0</v>
      </c>
    </row>
    <row r="11" spans="1:11" x14ac:dyDescent="0.25">
      <c r="A11" s="45" t="s">
        <v>171</v>
      </c>
      <c r="B11" s="17">
        <f>B44</f>
        <v>0</v>
      </c>
      <c r="C11" s="17">
        <f t="shared" ref="C11" si="1">C44</f>
        <v>0</v>
      </c>
      <c r="D11" s="17">
        <f>D44</f>
        <v>0</v>
      </c>
    </row>
    <row r="12" spans="1:11" x14ac:dyDescent="0.25">
      <c r="A12" s="77"/>
      <c r="B12" s="4"/>
      <c r="C12" s="4"/>
      <c r="D12" s="4"/>
    </row>
    <row r="13" spans="1:11" x14ac:dyDescent="0.25">
      <c r="A13" s="47" t="s">
        <v>180</v>
      </c>
      <c r="B13" s="33">
        <f>B14+B15</f>
        <v>241804084</v>
      </c>
      <c r="C13" s="33">
        <f t="shared" ref="C13:D13" si="2">C14+C15</f>
        <v>82847747</v>
      </c>
      <c r="D13" s="33">
        <f t="shared" si="2"/>
        <v>81343959</v>
      </c>
    </row>
    <row r="14" spans="1:11" x14ac:dyDescent="0.25">
      <c r="A14" s="45" t="s">
        <v>172</v>
      </c>
      <c r="B14" s="17">
        <v>241804084</v>
      </c>
      <c r="C14" s="17">
        <v>82847747</v>
      </c>
      <c r="D14" s="17">
        <v>81343959</v>
      </c>
    </row>
    <row r="15" spans="1:11" x14ac:dyDescent="0.25">
      <c r="A15" s="45" t="s">
        <v>173</v>
      </c>
      <c r="B15" s="17">
        <v>0</v>
      </c>
      <c r="C15" s="17">
        <v>0</v>
      </c>
      <c r="D15" s="17">
        <v>0</v>
      </c>
    </row>
    <row r="16" spans="1:11" x14ac:dyDescent="0.25">
      <c r="A16" s="77"/>
      <c r="B16" s="4"/>
      <c r="C16" s="4"/>
      <c r="D16" s="4"/>
    </row>
    <row r="17" spans="1:4" x14ac:dyDescent="0.25">
      <c r="A17" s="47" t="s">
        <v>174</v>
      </c>
      <c r="B17" s="97">
        <f>B18+B19</f>
        <v>0</v>
      </c>
      <c r="C17" s="33">
        <f t="shared" ref="C17" si="3">C18+C19</f>
        <v>0</v>
      </c>
      <c r="D17" s="33">
        <f>D18+D19</f>
        <v>0</v>
      </c>
    </row>
    <row r="18" spans="1:4" x14ac:dyDescent="0.25">
      <c r="A18" s="45" t="s">
        <v>175</v>
      </c>
      <c r="B18" s="98">
        <v>0</v>
      </c>
      <c r="C18" s="17">
        <v>0</v>
      </c>
      <c r="D18" s="17">
        <v>0</v>
      </c>
    </row>
    <row r="19" spans="1:4" x14ac:dyDescent="0.25">
      <c r="A19" s="45" t="s">
        <v>176</v>
      </c>
      <c r="B19" s="98">
        <v>0</v>
      </c>
      <c r="C19" s="17">
        <v>0</v>
      </c>
      <c r="D19" s="96">
        <v>0</v>
      </c>
    </row>
    <row r="20" spans="1:4" x14ac:dyDescent="0.25">
      <c r="A20" s="77"/>
      <c r="B20" s="4"/>
      <c r="C20" s="4"/>
      <c r="D20" s="4"/>
    </row>
    <row r="21" spans="1:4" x14ac:dyDescent="0.25">
      <c r="A21" s="47" t="s">
        <v>177</v>
      </c>
      <c r="B21" s="33">
        <f>B8-B13+B17</f>
        <v>0</v>
      </c>
      <c r="C21" s="33">
        <f t="shared" ref="C21:D21" si="4">C8-C13+C17</f>
        <v>57558891</v>
      </c>
      <c r="D21" s="33">
        <f t="shared" si="4"/>
        <v>59062679</v>
      </c>
    </row>
    <row r="22" spans="1:4" x14ac:dyDescent="0.25">
      <c r="A22" s="47"/>
      <c r="B22" s="4"/>
      <c r="C22" s="4"/>
      <c r="D22" s="4"/>
    </row>
    <row r="23" spans="1:4" x14ac:dyDescent="0.25">
      <c r="A23" s="47" t="s">
        <v>178</v>
      </c>
      <c r="B23" s="33">
        <f>B21-B11</f>
        <v>0</v>
      </c>
      <c r="C23" s="33">
        <f t="shared" ref="C23:D23" si="5">C21-C11</f>
        <v>57558891</v>
      </c>
      <c r="D23" s="33">
        <f t="shared" si="5"/>
        <v>59062679</v>
      </c>
    </row>
    <row r="24" spans="1:4" x14ac:dyDescent="0.25">
      <c r="A24" s="47"/>
      <c r="B24" s="12"/>
      <c r="C24" s="12"/>
      <c r="D24" s="12"/>
    </row>
    <row r="25" spans="1:4" x14ac:dyDescent="0.25">
      <c r="A25" s="99" t="s">
        <v>179</v>
      </c>
      <c r="B25" s="33">
        <f>B23-B17</f>
        <v>0</v>
      </c>
      <c r="C25" s="33">
        <f t="shared" ref="C25" si="6">C23-C17</f>
        <v>57558891</v>
      </c>
      <c r="D25" s="33">
        <f>D23-D17</f>
        <v>59062679</v>
      </c>
    </row>
    <row r="26" spans="1:4" x14ac:dyDescent="0.25">
      <c r="A26" s="100"/>
      <c r="B26" s="5"/>
      <c r="C26" s="5"/>
      <c r="D26" s="5"/>
    </row>
    <row r="27" spans="1:4" x14ac:dyDescent="0.25">
      <c r="A27" s="74"/>
    </row>
    <row r="28" spans="1:4" ht="30" customHeight="1" x14ac:dyDescent="0.25">
      <c r="A28" s="95" t="s">
        <v>183</v>
      </c>
      <c r="B28" s="37" t="s">
        <v>184</v>
      </c>
      <c r="C28" s="37" t="s">
        <v>167</v>
      </c>
      <c r="D28" s="37" t="s">
        <v>185</v>
      </c>
    </row>
    <row r="29" spans="1:4" x14ac:dyDescent="0.25">
      <c r="A29" s="47" t="s">
        <v>186</v>
      </c>
      <c r="B29" s="51">
        <f>B30+B31</f>
        <v>0</v>
      </c>
      <c r="C29" s="51">
        <f t="shared" ref="C29:D29" si="7">C30+C31</f>
        <v>0</v>
      </c>
      <c r="D29" s="51">
        <f t="shared" si="7"/>
        <v>0</v>
      </c>
    </row>
    <row r="30" spans="1:4" x14ac:dyDescent="0.25">
      <c r="A30" s="45" t="s">
        <v>187</v>
      </c>
      <c r="B30" s="50">
        <v>0</v>
      </c>
      <c r="C30" s="50">
        <v>0</v>
      </c>
      <c r="D30" s="50">
        <v>0</v>
      </c>
    </row>
    <row r="31" spans="1:4" x14ac:dyDescent="0.25">
      <c r="A31" s="45" t="s">
        <v>188</v>
      </c>
      <c r="B31" s="50">
        <v>0</v>
      </c>
      <c r="C31" s="50">
        <v>0</v>
      </c>
      <c r="D31" s="50">
        <v>0</v>
      </c>
    </row>
    <row r="32" spans="1:4" x14ac:dyDescent="0.25">
      <c r="A32" s="46"/>
      <c r="B32" s="46"/>
      <c r="C32" s="46"/>
      <c r="D32" s="46"/>
    </row>
    <row r="33" spans="1:4" x14ac:dyDescent="0.25">
      <c r="A33" s="47" t="s">
        <v>189</v>
      </c>
      <c r="B33" s="51">
        <f>B25+B29</f>
        <v>0</v>
      </c>
      <c r="C33" s="51">
        <f t="shared" ref="C33:D33" si="8">C25+C29</f>
        <v>57558891</v>
      </c>
      <c r="D33" s="51">
        <f t="shared" si="8"/>
        <v>59062679</v>
      </c>
    </row>
    <row r="34" spans="1:4" x14ac:dyDescent="0.25">
      <c r="A34" s="49"/>
      <c r="B34" s="49"/>
      <c r="C34" s="49"/>
      <c r="D34" s="49"/>
    </row>
    <row r="35" spans="1:4" x14ac:dyDescent="0.25">
      <c r="A35" s="74"/>
    </row>
    <row r="36" spans="1:4" ht="30" x14ac:dyDescent="0.25">
      <c r="A36" s="95" t="s">
        <v>183</v>
      </c>
      <c r="B36" s="37" t="s">
        <v>190</v>
      </c>
      <c r="C36" s="37" t="s">
        <v>167</v>
      </c>
      <c r="D36" s="37" t="s">
        <v>182</v>
      </c>
    </row>
    <row r="37" spans="1:4" x14ac:dyDescent="0.25">
      <c r="A37" s="47" t="s">
        <v>191</v>
      </c>
      <c r="B37" s="51">
        <f>B38+B39</f>
        <v>0</v>
      </c>
      <c r="C37" s="51">
        <f t="shared" ref="C37:D37" si="9">C38+C39</f>
        <v>0</v>
      </c>
      <c r="D37" s="51">
        <f t="shared" si="9"/>
        <v>0</v>
      </c>
    </row>
    <row r="38" spans="1:4" x14ac:dyDescent="0.25">
      <c r="A38" s="45" t="s">
        <v>192</v>
      </c>
      <c r="B38" s="50">
        <v>0</v>
      </c>
      <c r="C38" s="50">
        <v>0</v>
      </c>
      <c r="D38" s="50">
        <v>0</v>
      </c>
    </row>
    <row r="39" spans="1:4" x14ac:dyDescent="0.25">
      <c r="A39" s="45" t="s">
        <v>193</v>
      </c>
      <c r="B39" s="50">
        <v>0</v>
      </c>
      <c r="C39" s="50">
        <v>0</v>
      </c>
      <c r="D39" s="50">
        <v>0</v>
      </c>
    </row>
    <row r="40" spans="1:4" x14ac:dyDescent="0.25">
      <c r="A40" s="47" t="s">
        <v>194</v>
      </c>
      <c r="B40" s="51">
        <f>B41+B42</f>
        <v>0</v>
      </c>
      <c r="C40" s="51">
        <f t="shared" ref="C40:D40" si="10">C41+C42</f>
        <v>0</v>
      </c>
      <c r="D40" s="51">
        <f t="shared" si="10"/>
        <v>0</v>
      </c>
    </row>
    <row r="41" spans="1:4" x14ac:dyDescent="0.25">
      <c r="A41" s="45" t="s">
        <v>195</v>
      </c>
      <c r="B41" s="50">
        <v>0</v>
      </c>
      <c r="C41" s="50">
        <v>0</v>
      </c>
      <c r="D41" s="50">
        <v>0</v>
      </c>
    </row>
    <row r="42" spans="1:4" x14ac:dyDescent="0.25">
      <c r="A42" s="45" t="s">
        <v>196</v>
      </c>
      <c r="B42" s="50">
        <v>0</v>
      </c>
      <c r="C42" s="50">
        <v>0</v>
      </c>
      <c r="D42" s="50">
        <v>0</v>
      </c>
    </row>
    <row r="43" spans="1:4" x14ac:dyDescent="0.25">
      <c r="A43" s="46"/>
      <c r="B43" s="46"/>
      <c r="C43" s="46"/>
      <c r="D43" s="46"/>
    </row>
    <row r="44" spans="1:4" x14ac:dyDescent="0.25">
      <c r="A44" s="47" t="s">
        <v>197</v>
      </c>
      <c r="B44" s="51">
        <f>B37-B40</f>
        <v>0</v>
      </c>
      <c r="C44" s="51">
        <f t="shared" ref="C44:D44" si="11">C37-C40</f>
        <v>0</v>
      </c>
      <c r="D44" s="51">
        <f t="shared" si="11"/>
        <v>0</v>
      </c>
    </row>
    <row r="45" spans="1:4" x14ac:dyDescent="0.25">
      <c r="A45" s="116"/>
      <c r="B45" s="49"/>
      <c r="C45" s="49"/>
      <c r="D45" s="49"/>
    </row>
    <row r="46" spans="1:4" x14ac:dyDescent="0.25"/>
    <row r="47" spans="1:4" ht="30" x14ac:dyDescent="0.25">
      <c r="A47" s="95" t="s">
        <v>183</v>
      </c>
      <c r="B47" s="37" t="s">
        <v>190</v>
      </c>
      <c r="C47" s="37" t="s">
        <v>167</v>
      </c>
      <c r="D47" s="37" t="s">
        <v>182</v>
      </c>
    </row>
    <row r="48" spans="1:4" x14ac:dyDescent="0.25">
      <c r="A48" s="104" t="s">
        <v>198</v>
      </c>
      <c r="B48" s="102">
        <f>B9</f>
        <v>241804084</v>
      </c>
      <c r="C48" s="102">
        <f>C9</f>
        <v>140406638</v>
      </c>
      <c r="D48" s="102">
        <f t="shared" ref="D48" si="12">D9</f>
        <v>140406638</v>
      </c>
    </row>
    <row r="49" spans="1:4" x14ac:dyDescent="0.25">
      <c r="A49" s="105" t="s">
        <v>199</v>
      </c>
      <c r="B49" s="51">
        <f>B50-B51</f>
        <v>0</v>
      </c>
      <c r="C49" s="51">
        <f t="shared" ref="C49:D49" si="13">C50-C51</f>
        <v>0</v>
      </c>
      <c r="D49" s="51">
        <f t="shared" si="13"/>
        <v>0</v>
      </c>
    </row>
    <row r="50" spans="1:4" x14ac:dyDescent="0.25">
      <c r="A50" s="106" t="s">
        <v>192</v>
      </c>
      <c r="B50" s="50">
        <v>0</v>
      </c>
      <c r="C50" s="50">
        <v>0</v>
      </c>
      <c r="D50" s="50">
        <v>0</v>
      </c>
    </row>
    <row r="51" spans="1:4" x14ac:dyDescent="0.25">
      <c r="A51" s="106" t="s">
        <v>195</v>
      </c>
      <c r="B51" s="50">
        <v>0</v>
      </c>
      <c r="C51" s="50">
        <v>0</v>
      </c>
      <c r="D51" s="50">
        <v>0</v>
      </c>
    </row>
    <row r="52" spans="1:4" x14ac:dyDescent="0.25">
      <c r="A52" s="46"/>
      <c r="B52" s="46"/>
      <c r="C52" s="46"/>
      <c r="D52" s="46"/>
    </row>
    <row r="53" spans="1:4" x14ac:dyDescent="0.25">
      <c r="A53" s="45" t="s">
        <v>172</v>
      </c>
      <c r="B53" s="50">
        <f>B14</f>
        <v>241804084</v>
      </c>
      <c r="C53" s="50">
        <f t="shared" ref="C53:D53" si="14">C14</f>
        <v>82847747</v>
      </c>
      <c r="D53" s="50">
        <f t="shared" si="14"/>
        <v>81343959</v>
      </c>
    </row>
    <row r="54" spans="1:4" x14ac:dyDescent="0.25">
      <c r="A54" s="46"/>
      <c r="B54" s="46"/>
      <c r="C54" s="46"/>
      <c r="D54" s="46"/>
    </row>
    <row r="55" spans="1:4" x14ac:dyDescent="0.25">
      <c r="A55" s="45" t="s">
        <v>175</v>
      </c>
      <c r="B55" s="103">
        <f>B18</f>
        <v>0</v>
      </c>
      <c r="C55" s="50">
        <f t="shared" ref="C55:D55" si="15">C18</f>
        <v>0</v>
      </c>
      <c r="D55" s="50">
        <f t="shared" si="15"/>
        <v>0</v>
      </c>
    </row>
    <row r="56" spans="1:4" x14ac:dyDescent="0.25">
      <c r="A56" s="46"/>
      <c r="B56" s="46"/>
      <c r="C56" s="46"/>
      <c r="D56" s="46"/>
    </row>
    <row r="57" spans="1:4" ht="32.25" customHeight="1" x14ac:dyDescent="0.25">
      <c r="A57" s="99" t="s">
        <v>201</v>
      </c>
      <c r="B57" s="51">
        <f>B48+B49-B53+B55</f>
        <v>0</v>
      </c>
      <c r="C57" s="51">
        <f>C48+C49-C53+C55</f>
        <v>57558891</v>
      </c>
      <c r="D57" s="51">
        <f t="shared" ref="D57" si="16">D48+D49-D53+D55</f>
        <v>59062679</v>
      </c>
    </row>
    <row r="58" spans="1:4" x14ac:dyDescent="0.25">
      <c r="A58" s="52"/>
      <c r="B58" s="52"/>
      <c r="C58" s="52"/>
      <c r="D58" s="52"/>
    </row>
    <row r="59" spans="1:4" ht="30" customHeight="1" x14ac:dyDescent="0.25">
      <c r="A59" s="99" t="s">
        <v>200</v>
      </c>
      <c r="B59" s="51">
        <f>B57-B49</f>
        <v>0</v>
      </c>
      <c r="C59" s="51">
        <f t="shared" ref="C59:D59" si="17">C57-C49</f>
        <v>57558891</v>
      </c>
      <c r="D59" s="51">
        <f t="shared" si="17"/>
        <v>59062679</v>
      </c>
    </row>
    <row r="60" spans="1:4" x14ac:dyDescent="0.25">
      <c r="A60" s="49"/>
      <c r="B60" s="49"/>
      <c r="C60" s="49"/>
      <c r="D60" s="49"/>
    </row>
    <row r="61" spans="1:4" x14ac:dyDescent="0.25"/>
    <row r="62" spans="1:4" ht="30" x14ac:dyDescent="0.25">
      <c r="A62" s="95" t="s">
        <v>183</v>
      </c>
      <c r="B62" s="37" t="s">
        <v>190</v>
      </c>
      <c r="C62" s="37" t="s">
        <v>167</v>
      </c>
      <c r="D62" s="37" t="s">
        <v>182</v>
      </c>
    </row>
    <row r="63" spans="1:4" x14ac:dyDescent="0.25">
      <c r="A63" s="104" t="s">
        <v>170</v>
      </c>
      <c r="B63" s="101">
        <f>B10</f>
        <v>0</v>
      </c>
      <c r="C63" s="101">
        <f t="shared" ref="C63:D63" si="18">C10</f>
        <v>0</v>
      </c>
      <c r="D63" s="101">
        <f t="shared" si="18"/>
        <v>0</v>
      </c>
    </row>
    <row r="64" spans="1:4" ht="30" x14ac:dyDescent="0.25">
      <c r="A64" s="105" t="s">
        <v>202</v>
      </c>
      <c r="B64" s="33">
        <f>B65-B66</f>
        <v>0</v>
      </c>
      <c r="C64" s="33">
        <f t="shared" ref="C64:D64" si="19">C65-C66</f>
        <v>0</v>
      </c>
      <c r="D64" s="33">
        <f t="shared" si="19"/>
        <v>0</v>
      </c>
    </row>
    <row r="65" spans="1:4" x14ac:dyDescent="0.25">
      <c r="A65" s="106" t="s">
        <v>193</v>
      </c>
      <c r="B65" s="17">
        <v>0</v>
      </c>
      <c r="C65" s="17">
        <v>0</v>
      </c>
      <c r="D65" s="17">
        <v>0</v>
      </c>
    </row>
    <row r="66" spans="1:4" x14ac:dyDescent="0.25">
      <c r="A66" s="106" t="s">
        <v>196</v>
      </c>
      <c r="B66" s="17">
        <v>0</v>
      </c>
      <c r="C66" s="17">
        <v>0</v>
      </c>
      <c r="D66" s="17">
        <v>0</v>
      </c>
    </row>
    <row r="67" spans="1:4" x14ac:dyDescent="0.25">
      <c r="A67" s="46"/>
      <c r="B67" s="4"/>
      <c r="C67" s="4"/>
      <c r="D67" s="4"/>
    </row>
    <row r="68" spans="1:4" x14ac:dyDescent="0.25">
      <c r="A68" s="45" t="s">
        <v>203</v>
      </c>
      <c r="B68" s="17">
        <f>B15</f>
        <v>0</v>
      </c>
      <c r="C68" s="17">
        <f t="shared" ref="C68:D68" si="20">C15</f>
        <v>0</v>
      </c>
      <c r="D68" s="17">
        <f t="shared" si="20"/>
        <v>0</v>
      </c>
    </row>
    <row r="69" spans="1:4" x14ac:dyDescent="0.25">
      <c r="A69" s="46"/>
      <c r="B69" s="4"/>
      <c r="C69" s="4"/>
      <c r="D69" s="4"/>
    </row>
    <row r="70" spans="1:4" x14ac:dyDescent="0.25">
      <c r="A70" s="45" t="s">
        <v>176</v>
      </c>
      <c r="B70" s="98">
        <f>B19</f>
        <v>0</v>
      </c>
      <c r="C70" s="17">
        <f t="shared" ref="C70:D70" si="21">C19</f>
        <v>0</v>
      </c>
      <c r="D70" s="17">
        <f t="shared" si="21"/>
        <v>0</v>
      </c>
    </row>
    <row r="71" spans="1:4" x14ac:dyDescent="0.25">
      <c r="A71" s="46"/>
      <c r="B71" s="4"/>
      <c r="C71" s="4"/>
      <c r="D71" s="4"/>
    </row>
    <row r="72" spans="1:4" ht="30" customHeight="1" x14ac:dyDescent="0.25">
      <c r="A72" s="99" t="s">
        <v>205</v>
      </c>
      <c r="B72" s="33">
        <f>B63+B64-B68+B70</f>
        <v>0</v>
      </c>
      <c r="C72" s="33">
        <f t="shared" ref="C72:D72" si="22">C63+C64-C68+C70</f>
        <v>0</v>
      </c>
      <c r="D72" s="33">
        <f t="shared" si="22"/>
        <v>0</v>
      </c>
    </row>
    <row r="73" spans="1:4" x14ac:dyDescent="0.25">
      <c r="A73" s="46"/>
      <c r="B73" s="4"/>
      <c r="C73" s="4"/>
      <c r="D73" s="4"/>
    </row>
    <row r="74" spans="1:4" ht="30" customHeight="1" x14ac:dyDescent="0.25">
      <c r="A74" s="99" t="s">
        <v>204</v>
      </c>
      <c r="B74" s="33">
        <f>B72-B64</f>
        <v>0</v>
      </c>
      <c r="C74" s="33">
        <f>C72-C64</f>
        <v>0</v>
      </c>
      <c r="D74" s="33">
        <f t="shared" ref="D74" si="23">D72-D64</f>
        <v>0</v>
      </c>
    </row>
    <row r="75" spans="1:4" x14ac:dyDescent="0.25">
      <c r="A75" s="49"/>
      <c r="B75" s="5"/>
      <c r="C75" s="5"/>
      <c r="D75" s="5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3">
        <f>'Formato 4'!B8</f>
        <v>241804084</v>
      </c>
      <c r="Q2" s="13">
        <f>'Formato 4'!C8</f>
        <v>140406638</v>
      </c>
      <c r="R2" s="13">
        <f>'Formato 4'!D8</f>
        <v>140406638</v>
      </c>
      <c r="S2" s="13"/>
      <c r="T2" s="13"/>
      <c r="U2" s="13"/>
      <c r="V2" s="13"/>
    </row>
    <row r="3" spans="1:25" x14ac:dyDescent="0.25">
      <c r="A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3">
        <f>'Formato 4'!B9</f>
        <v>241804084</v>
      </c>
      <c r="Q3" s="13">
        <f>'Formato 4'!C9</f>
        <v>140406638</v>
      </c>
      <c r="R3" s="13">
        <f>'Formato 4'!D9</f>
        <v>140406638</v>
      </c>
      <c r="S3" s="13"/>
      <c r="T3" s="13"/>
      <c r="U3" s="13"/>
      <c r="V3" s="13"/>
    </row>
    <row r="4" spans="1:25" x14ac:dyDescent="0.25">
      <c r="A4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3">
        <f>'Formato 4'!B10</f>
        <v>0</v>
      </c>
      <c r="Q4" s="13">
        <f>'Formato 4'!C10</f>
        <v>0</v>
      </c>
      <c r="R4" s="13">
        <f>'Formato 4'!D10</f>
        <v>0</v>
      </c>
      <c r="S4" s="13"/>
      <c r="T4" s="13"/>
      <c r="U4" s="13"/>
      <c r="V4" s="13"/>
    </row>
    <row r="5" spans="1:25" x14ac:dyDescent="0.25">
      <c r="A5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3">
        <f>'Formato 4'!B11</f>
        <v>0</v>
      </c>
      <c r="Q5" s="13">
        <f>'Formato 4'!C11</f>
        <v>0</v>
      </c>
      <c r="R5" s="13">
        <f>'Formato 4'!D11</f>
        <v>0</v>
      </c>
      <c r="S5" s="13"/>
      <c r="T5" s="13"/>
      <c r="U5" s="13"/>
      <c r="V5" s="13"/>
    </row>
    <row r="6" spans="1:25" x14ac:dyDescent="0.25">
      <c r="A6" t="str">
        <f t="shared" si="0"/>
        <v>4,2,0,0,0,0,0</v>
      </c>
      <c r="B6">
        <v>4</v>
      </c>
      <c r="C6">
        <v>2</v>
      </c>
      <c r="I6" t="s">
        <v>710</v>
      </c>
      <c r="P6" s="13">
        <f>'Formato 4'!B13</f>
        <v>241804084</v>
      </c>
      <c r="Q6" s="13">
        <f>'Formato 4'!C13</f>
        <v>82847747</v>
      </c>
      <c r="R6" s="13">
        <f>'Formato 4'!D13</f>
        <v>81343959</v>
      </c>
      <c r="S6" s="13"/>
      <c r="T6" s="13"/>
      <c r="U6" s="13"/>
      <c r="V6" s="13"/>
      <c r="W6" s="13"/>
      <c r="X6" s="13"/>
      <c r="Y6" s="13"/>
    </row>
    <row r="7" spans="1:25" x14ac:dyDescent="0.25">
      <c r="A7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3">
        <f>'Formato 4'!B14</f>
        <v>241804084</v>
      </c>
      <c r="Q7" s="13">
        <f>'Formato 4'!C14</f>
        <v>82847747</v>
      </c>
      <c r="R7" s="13">
        <f>'Formato 4'!D14</f>
        <v>81343959</v>
      </c>
    </row>
    <row r="8" spans="1:25" x14ac:dyDescent="0.25">
      <c r="A8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3">
        <f>'Formato 4'!B15</f>
        <v>0</v>
      </c>
      <c r="Q8" s="13">
        <f>'Formato 4'!C15</f>
        <v>0</v>
      </c>
      <c r="R8" s="13">
        <f>'Formato 4'!D15</f>
        <v>0</v>
      </c>
    </row>
    <row r="9" spans="1:25" x14ac:dyDescent="0.25">
      <c r="A9" t="str">
        <f t="shared" si="0"/>
        <v>4,3,0,0,0,0,0</v>
      </c>
      <c r="B9">
        <v>4</v>
      </c>
      <c r="C9">
        <v>3</v>
      </c>
      <c r="I9" t="s">
        <v>733</v>
      </c>
      <c r="P9" s="13"/>
      <c r="Q9" s="13">
        <f>'Formato 4'!C17</f>
        <v>0</v>
      </c>
      <c r="R9" s="13">
        <f>'Formato 4'!D17</f>
        <v>0</v>
      </c>
    </row>
    <row r="10" spans="1:25" x14ac:dyDescent="0.25">
      <c r="A10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3"/>
      <c r="Q10" s="13">
        <f>'Formato 4'!C18</f>
        <v>0</v>
      </c>
      <c r="R10" s="13">
        <f>'Formato 4'!D18</f>
        <v>0</v>
      </c>
    </row>
    <row r="11" spans="1:25" x14ac:dyDescent="0.25">
      <c r="A11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P11" s="13"/>
      <c r="Q11" s="13">
        <f>'Formato 4'!C19</f>
        <v>0</v>
      </c>
      <c r="R11" s="13">
        <f>'Formato 4'!D19</f>
        <v>0</v>
      </c>
    </row>
    <row r="12" spans="1:25" x14ac:dyDescent="0.25">
      <c r="A12" t="str">
        <f t="shared" si="0"/>
        <v>4,4,0,0,0,0,0</v>
      </c>
      <c r="B12">
        <v>4</v>
      </c>
      <c r="C12">
        <v>4</v>
      </c>
      <c r="I12" t="s">
        <v>713</v>
      </c>
      <c r="P12" s="13">
        <f>'Formato 4'!B21</f>
        <v>0</v>
      </c>
      <c r="Q12" s="13">
        <f>'Formato 4'!C21</f>
        <v>57558891</v>
      </c>
      <c r="R12" s="13">
        <f>'Formato 4'!D21</f>
        <v>59062679</v>
      </c>
    </row>
    <row r="13" spans="1:25" x14ac:dyDescent="0.25">
      <c r="A13" t="str">
        <f t="shared" si="0"/>
        <v>4,5,0,0,0,0,0</v>
      </c>
      <c r="B13">
        <v>4</v>
      </c>
      <c r="C13">
        <v>5</v>
      </c>
      <c r="I13" t="s">
        <v>714</v>
      </c>
      <c r="P13" s="13">
        <f>'Formato 4'!B23</f>
        <v>0</v>
      </c>
      <c r="Q13" s="13">
        <f>'Formato 4'!C23</f>
        <v>57558891</v>
      </c>
      <c r="R13" s="13">
        <f>'Formato 4'!D23</f>
        <v>59062679</v>
      </c>
    </row>
    <row r="14" spans="1:25" x14ac:dyDescent="0.25">
      <c r="A14" t="str">
        <f t="shared" si="0"/>
        <v>4,6,0,0,0,0,0</v>
      </c>
      <c r="B14">
        <v>4</v>
      </c>
      <c r="C14">
        <v>6</v>
      </c>
      <c r="I14" t="s">
        <v>715</v>
      </c>
      <c r="P14" s="13">
        <f>'Formato 4'!B25</f>
        <v>0</v>
      </c>
      <c r="Q14" s="13">
        <f>'Formato 4'!C25</f>
        <v>57558891</v>
      </c>
      <c r="R14" s="13">
        <f>'Formato 4'!D25</f>
        <v>59062679</v>
      </c>
    </row>
    <row r="15" spans="1:25" x14ac:dyDescent="0.25">
      <c r="A15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57558891</v>
      </c>
      <c r="R18">
        <f>'Formato 4'!D33</f>
        <v>59062679</v>
      </c>
    </row>
    <row r="19" spans="1:18" x14ac:dyDescent="0.25">
      <c r="A19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241804084</v>
      </c>
      <c r="Q26">
        <f>'Formato 4'!C48</f>
        <v>140406638</v>
      </c>
      <c r="R26">
        <f>'Formato 4'!D48</f>
        <v>140406638</v>
      </c>
    </row>
    <row r="27" spans="1:18" x14ac:dyDescent="0.25">
      <c r="A27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241804084</v>
      </c>
      <c r="Q30">
        <f>'Formato 4'!C53</f>
        <v>82847747</v>
      </c>
      <c r="R30">
        <f>'Formato 4'!D53</f>
        <v>81343959</v>
      </c>
    </row>
    <row r="31" spans="1:18" x14ac:dyDescent="0.25">
      <c r="A31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75" customFormat="1" ht="37.5" customHeight="1" x14ac:dyDescent="0.25">
      <c r="A1" s="141" t="s">
        <v>206</v>
      </c>
      <c r="B1" s="141"/>
      <c r="C1" s="141"/>
      <c r="D1" s="141"/>
      <c r="E1" s="141"/>
      <c r="F1" s="141"/>
      <c r="G1" s="141"/>
    </row>
    <row r="2" spans="1:8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8" x14ac:dyDescent="0.25">
      <c r="A3" s="129" t="s">
        <v>207</v>
      </c>
      <c r="B3" s="130"/>
      <c r="C3" s="130"/>
      <c r="D3" s="130"/>
      <c r="E3" s="130"/>
      <c r="F3" s="130"/>
      <c r="G3" s="131"/>
    </row>
    <row r="4" spans="1:8" x14ac:dyDescent="0.25">
      <c r="A4" s="129" t="str">
        <f>TRIMESTRE</f>
        <v>Del 1 de enero al 31 de diciembre de 2023 (b)</v>
      </c>
      <c r="B4" s="130"/>
      <c r="C4" s="130"/>
      <c r="D4" s="130"/>
      <c r="E4" s="130"/>
      <c r="F4" s="130"/>
      <c r="G4" s="131"/>
    </row>
    <row r="5" spans="1:8" x14ac:dyDescent="0.25">
      <c r="A5" s="132" t="s">
        <v>118</v>
      </c>
      <c r="B5" s="133"/>
      <c r="C5" s="133"/>
      <c r="D5" s="133"/>
      <c r="E5" s="133"/>
      <c r="F5" s="133"/>
      <c r="G5" s="134"/>
    </row>
    <row r="6" spans="1:8" x14ac:dyDescent="0.25">
      <c r="A6" s="138" t="s">
        <v>214</v>
      </c>
      <c r="B6" s="140" t="s">
        <v>208</v>
      </c>
      <c r="C6" s="140"/>
      <c r="D6" s="140"/>
      <c r="E6" s="140"/>
      <c r="F6" s="140"/>
      <c r="G6" s="140" t="s">
        <v>209</v>
      </c>
    </row>
    <row r="7" spans="1:8" ht="30" x14ac:dyDescent="0.25">
      <c r="A7" s="139"/>
      <c r="B7" s="38" t="s">
        <v>210</v>
      </c>
      <c r="C7" s="37" t="s">
        <v>211</v>
      </c>
      <c r="D7" s="38" t="s">
        <v>212</v>
      </c>
      <c r="E7" s="38" t="s">
        <v>167</v>
      </c>
      <c r="F7" s="38" t="s">
        <v>213</v>
      </c>
      <c r="G7" s="140"/>
    </row>
    <row r="8" spans="1:8" x14ac:dyDescent="0.25">
      <c r="A8" s="44" t="s">
        <v>215</v>
      </c>
      <c r="B8" s="4"/>
      <c r="C8" s="4"/>
      <c r="D8" s="4"/>
      <c r="E8" s="4"/>
      <c r="F8" s="4"/>
      <c r="G8" s="4"/>
    </row>
    <row r="9" spans="1:8" x14ac:dyDescent="0.25">
      <c r="A9" s="45" t="s">
        <v>216</v>
      </c>
      <c r="B9" s="50">
        <v>0</v>
      </c>
      <c r="C9" s="50">
        <v>0</v>
      </c>
      <c r="D9" s="50">
        <f>+B9+C9</f>
        <v>0</v>
      </c>
      <c r="E9" s="50">
        <v>0</v>
      </c>
      <c r="F9" s="50">
        <v>0</v>
      </c>
      <c r="G9" s="50">
        <f>F9-B9</f>
        <v>0</v>
      </c>
      <c r="H9" s="6"/>
    </row>
    <row r="10" spans="1:8" x14ac:dyDescent="0.25">
      <c r="A10" s="45" t="s">
        <v>217</v>
      </c>
      <c r="B10" s="50">
        <v>0</v>
      </c>
      <c r="C10" s="50">
        <v>0</v>
      </c>
      <c r="D10" s="50">
        <f t="shared" ref="D10:D34" si="0">+B10+C10</f>
        <v>0</v>
      </c>
      <c r="E10" s="50">
        <v>0</v>
      </c>
      <c r="F10" s="50">
        <v>0</v>
      </c>
      <c r="G10" s="50">
        <f t="shared" ref="G10:G15" si="1">F10-B10</f>
        <v>0</v>
      </c>
    </row>
    <row r="11" spans="1:8" x14ac:dyDescent="0.25">
      <c r="A11" s="45" t="s">
        <v>218</v>
      </c>
      <c r="B11" s="50">
        <v>0</v>
      </c>
      <c r="C11" s="50">
        <v>0</v>
      </c>
      <c r="D11" s="50">
        <f t="shared" si="0"/>
        <v>0</v>
      </c>
      <c r="E11" s="50">
        <v>0</v>
      </c>
      <c r="F11" s="50">
        <v>0</v>
      </c>
      <c r="G11" s="50">
        <f t="shared" si="1"/>
        <v>0</v>
      </c>
    </row>
    <row r="12" spans="1:8" x14ac:dyDescent="0.25">
      <c r="A12" s="45" t="s">
        <v>219</v>
      </c>
      <c r="B12" s="50">
        <v>14228712</v>
      </c>
      <c r="C12" s="50">
        <v>0</v>
      </c>
      <c r="D12" s="50">
        <f t="shared" si="0"/>
        <v>14228712</v>
      </c>
      <c r="E12" s="50">
        <v>12330190</v>
      </c>
      <c r="F12" s="50">
        <v>12330190</v>
      </c>
      <c r="G12" s="50">
        <f t="shared" si="1"/>
        <v>-1898522</v>
      </c>
    </row>
    <row r="13" spans="1:8" x14ac:dyDescent="0.25">
      <c r="A13" s="45" t="s">
        <v>220</v>
      </c>
      <c r="B13" s="50">
        <v>21088208</v>
      </c>
      <c r="C13" s="50">
        <v>0</v>
      </c>
      <c r="D13" s="50">
        <f t="shared" si="0"/>
        <v>21088208</v>
      </c>
      <c r="E13" s="50">
        <v>48015463</v>
      </c>
      <c r="F13" s="50">
        <v>48015463</v>
      </c>
      <c r="G13" s="50">
        <f t="shared" si="1"/>
        <v>26927255</v>
      </c>
    </row>
    <row r="14" spans="1:8" x14ac:dyDescent="0.25">
      <c r="A14" s="45" t="s">
        <v>221</v>
      </c>
      <c r="B14" s="50">
        <v>1286005</v>
      </c>
      <c r="C14" s="50">
        <v>0</v>
      </c>
      <c r="D14" s="50">
        <f t="shared" si="0"/>
        <v>1286005</v>
      </c>
      <c r="E14" s="50">
        <v>1277317</v>
      </c>
      <c r="F14" s="50">
        <v>1277317</v>
      </c>
      <c r="G14" s="50">
        <f t="shared" si="1"/>
        <v>-8688</v>
      </c>
    </row>
    <row r="15" spans="1:8" x14ac:dyDescent="0.25">
      <c r="A15" s="45" t="s">
        <v>222</v>
      </c>
      <c r="B15" s="50">
        <v>0</v>
      </c>
      <c r="C15" s="50">
        <v>0</v>
      </c>
      <c r="D15" s="50">
        <f t="shared" si="0"/>
        <v>0</v>
      </c>
      <c r="E15" s="50">
        <v>0</v>
      </c>
      <c r="F15" s="50">
        <v>0</v>
      </c>
      <c r="G15" s="50">
        <f t="shared" si="1"/>
        <v>0</v>
      </c>
    </row>
    <row r="16" spans="1:8" x14ac:dyDescent="0.25">
      <c r="A16" s="8" t="s">
        <v>275</v>
      </c>
      <c r="B16" s="50">
        <f>SUM(B17:B27)</f>
        <v>122058006</v>
      </c>
      <c r="C16" s="50">
        <f t="shared" ref="C16:F16" si="2">SUM(C17:C27)</f>
        <v>16097204</v>
      </c>
      <c r="D16" s="50">
        <f t="shared" si="2"/>
        <v>138155210</v>
      </c>
      <c r="E16" s="50">
        <f t="shared" si="2"/>
        <v>11737724</v>
      </c>
      <c r="F16" s="50">
        <f t="shared" si="2"/>
        <v>11737724</v>
      </c>
      <c r="G16" s="50">
        <f>SUM(G17:G27)</f>
        <v>-110320282</v>
      </c>
    </row>
    <row r="17" spans="1:7" x14ac:dyDescent="0.25">
      <c r="A17" s="53" t="s">
        <v>223</v>
      </c>
      <c r="B17" s="50">
        <v>122058006</v>
      </c>
      <c r="C17" s="50">
        <v>16097204</v>
      </c>
      <c r="D17" s="50">
        <f t="shared" si="0"/>
        <v>138155210</v>
      </c>
      <c r="E17" s="50">
        <v>11737724</v>
      </c>
      <c r="F17" s="50">
        <v>11737724</v>
      </c>
      <c r="G17" s="50">
        <f>F17-B17</f>
        <v>-110320282</v>
      </c>
    </row>
    <row r="18" spans="1:7" x14ac:dyDescent="0.25">
      <c r="A18" s="53" t="s">
        <v>224</v>
      </c>
      <c r="B18" s="50">
        <v>0</v>
      </c>
      <c r="C18" s="50">
        <v>0</v>
      </c>
      <c r="D18" s="50">
        <f t="shared" si="0"/>
        <v>0</v>
      </c>
      <c r="E18" s="50">
        <v>0</v>
      </c>
      <c r="F18" s="50">
        <v>0</v>
      </c>
      <c r="G18" s="50">
        <f t="shared" ref="G18:G27" si="3">F18-B18</f>
        <v>0</v>
      </c>
    </row>
    <row r="19" spans="1:7" x14ac:dyDescent="0.25">
      <c r="A19" s="53" t="s">
        <v>225</v>
      </c>
      <c r="B19" s="50">
        <v>0</v>
      </c>
      <c r="C19" s="50">
        <v>0</v>
      </c>
      <c r="D19" s="50">
        <f t="shared" si="0"/>
        <v>0</v>
      </c>
      <c r="E19" s="50">
        <v>0</v>
      </c>
      <c r="F19" s="50">
        <v>0</v>
      </c>
      <c r="G19" s="50">
        <f t="shared" si="3"/>
        <v>0</v>
      </c>
    </row>
    <row r="20" spans="1:7" x14ac:dyDescent="0.25">
      <c r="A20" s="53" t="s">
        <v>226</v>
      </c>
      <c r="B20" s="50">
        <v>0</v>
      </c>
      <c r="C20" s="50">
        <v>0</v>
      </c>
      <c r="D20" s="50">
        <f t="shared" si="0"/>
        <v>0</v>
      </c>
      <c r="E20" s="50">
        <v>0</v>
      </c>
      <c r="F20" s="50">
        <v>0</v>
      </c>
      <c r="G20" s="50">
        <f t="shared" si="3"/>
        <v>0</v>
      </c>
    </row>
    <row r="21" spans="1:7" x14ac:dyDescent="0.25">
      <c r="A21" s="53" t="s">
        <v>227</v>
      </c>
      <c r="B21" s="50">
        <v>0</v>
      </c>
      <c r="C21" s="50">
        <v>0</v>
      </c>
      <c r="D21" s="50">
        <f t="shared" si="0"/>
        <v>0</v>
      </c>
      <c r="E21" s="50">
        <v>0</v>
      </c>
      <c r="F21" s="50">
        <v>0</v>
      </c>
      <c r="G21" s="50">
        <f t="shared" si="3"/>
        <v>0</v>
      </c>
    </row>
    <row r="22" spans="1:7" x14ac:dyDescent="0.25">
      <c r="A22" s="53" t="s">
        <v>228</v>
      </c>
      <c r="B22" s="50">
        <v>0</v>
      </c>
      <c r="C22" s="50">
        <v>0</v>
      </c>
      <c r="D22" s="50">
        <f t="shared" si="0"/>
        <v>0</v>
      </c>
      <c r="E22" s="50">
        <v>0</v>
      </c>
      <c r="F22" s="50">
        <v>0</v>
      </c>
      <c r="G22" s="50">
        <f t="shared" si="3"/>
        <v>0</v>
      </c>
    </row>
    <row r="23" spans="1:7" x14ac:dyDescent="0.25">
      <c r="A23" s="53" t="s">
        <v>229</v>
      </c>
      <c r="B23" s="50">
        <v>0</v>
      </c>
      <c r="C23" s="50">
        <v>0</v>
      </c>
      <c r="D23" s="50">
        <f t="shared" si="0"/>
        <v>0</v>
      </c>
      <c r="E23" s="50">
        <v>0</v>
      </c>
      <c r="F23" s="50">
        <v>0</v>
      </c>
      <c r="G23" s="50">
        <f t="shared" si="3"/>
        <v>0</v>
      </c>
    </row>
    <row r="24" spans="1:7" x14ac:dyDescent="0.25">
      <c r="A24" s="53" t="s">
        <v>230</v>
      </c>
      <c r="B24" s="50">
        <v>0</v>
      </c>
      <c r="C24" s="50">
        <v>0</v>
      </c>
      <c r="D24" s="50">
        <f t="shared" si="0"/>
        <v>0</v>
      </c>
      <c r="E24" s="50">
        <v>0</v>
      </c>
      <c r="F24" s="50">
        <v>0</v>
      </c>
      <c r="G24" s="50">
        <f t="shared" si="3"/>
        <v>0</v>
      </c>
    </row>
    <row r="25" spans="1:7" x14ac:dyDescent="0.25">
      <c r="A25" s="53" t="s">
        <v>231</v>
      </c>
      <c r="B25" s="50">
        <v>0</v>
      </c>
      <c r="C25" s="50">
        <v>0</v>
      </c>
      <c r="D25" s="50">
        <f t="shared" si="0"/>
        <v>0</v>
      </c>
      <c r="E25" s="50">
        <v>0</v>
      </c>
      <c r="F25" s="50">
        <v>0</v>
      </c>
      <c r="G25" s="50">
        <f t="shared" si="3"/>
        <v>0</v>
      </c>
    </row>
    <row r="26" spans="1:7" x14ac:dyDescent="0.25">
      <c r="A26" s="53" t="s">
        <v>232</v>
      </c>
      <c r="B26" s="50">
        <v>0</v>
      </c>
      <c r="C26" s="50">
        <v>0</v>
      </c>
      <c r="D26" s="50">
        <f t="shared" si="0"/>
        <v>0</v>
      </c>
      <c r="E26" s="50">
        <v>0</v>
      </c>
      <c r="F26" s="50">
        <v>0</v>
      </c>
      <c r="G26" s="50">
        <f t="shared" si="3"/>
        <v>0</v>
      </c>
    </row>
    <row r="27" spans="1:7" x14ac:dyDescent="0.25">
      <c r="A27" s="53" t="s">
        <v>233</v>
      </c>
      <c r="B27" s="50">
        <v>0</v>
      </c>
      <c r="C27" s="50">
        <v>0</v>
      </c>
      <c r="D27" s="50">
        <f t="shared" si="0"/>
        <v>0</v>
      </c>
      <c r="E27" s="50">
        <v>0</v>
      </c>
      <c r="F27" s="50">
        <v>0</v>
      </c>
      <c r="G27" s="50">
        <f t="shared" si="3"/>
        <v>0</v>
      </c>
    </row>
    <row r="28" spans="1:7" x14ac:dyDescent="0.25">
      <c r="A28" s="45" t="s">
        <v>234</v>
      </c>
      <c r="B28" s="50">
        <f>SUM(B29:B33)</f>
        <v>0</v>
      </c>
      <c r="C28" s="50">
        <f t="shared" ref="C28:G28" si="4">SUM(C29:C33)</f>
        <v>0</v>
      </c>
      <c r="D28" s="50">
        <f t="shared" si="4"/>
        <v>0</v>
      </c>
      <c r="E28" s="50">
        <f t="shared" si="4"/>
        <v>0</v>
      </c>
      <c r="F28" s="50">
        <f t="shared" si="4"/>
        <v>0</v>
      </c>
      <c r="G28" s="50">
        <f t="shared" si="4"/>
        <v>0</v>
      </c>
    </row>
    <row r="29" spans="1:7" x14ac:dyDescent="0.25">
      <c r="A29" s="53" t="s">
        <v>235</v>
      </c>
      <c r="B29" s="50">
        <v>0</v>
      </c>
      <c r="C29" s="50">
        <v>0</v>
      </c>
      <c r="D29" s="50">
        <f t="shared" si="0"/>
        <v>0</v>
      </c>
      <c r="E29" s="50">
        <v>0</v>
      </c>
      <c r="F29" s="50">
        <v>0</v>
      </c>
      <c r="G29" s="50">
        <f>F29-B29</f>
        <v>0</v>
      </c>
    </row>
    <row r="30" spans="1:7" x14ac:dyDescent="0.25">
      <c r="A30" s="53" t="s">
        <v>236</v>
      </c>
      <c r="B30" s="50">
        <v>0</v>
      </c>
      <c r="C30" s="50">
        <v>0</v>
      </c>
      <c r="D30" s="50">
        <f t="shared" si="0"/>
        <v>0</v>
      </c>
      <c r="E30" s="50">
        <v>0</v>
      </c>
      <c r="F30" s="50">
        <v>0</v>
      </c>
      <c r="G30" s="50">
        <f>F30-B30</f>
        <v>0</v>
      </c>
    </row>
    <row r="31" spans="1:7" x14ac:dyDescent="0.25">
      <c r="A31" s="53" t="s">
        <v>237</v>
      </c>
      <c r="B31" s="50">
        <v>0</v>
      </c>
      <c r="C31" s="50">
        <v>0</v>
      </c>
      <c r="D31" s="50">
        <f t="shared" si="0"/>
        <v>0</v>
      </c>
      <c r="E31" s="50">
        <v>0</v>
      </c>
      <c r="F31" s="50">
        <v>0</v>
      </c>
      <c r="G31" s="50">
        <f t="shared" ref="G31:G34" si="5">F31-B31</f>
        <v>0</v>
      </c>
    </row>
    <row r="32" spans="1:7" x14ac:dyDescent="0.25">
      <c r="A32" s="53" t="s">
        <v>238</v>
      </c>
      <c r="B32" s="50">
        <v>0</v>
      </c>
      <c r="C32" s="50">
        <v>0</v>
      </c>
      <c r="D32" s="50">
        <f t="shared" si="0"/>
        <v>0</v>
      </c>
      <c r="E32" s="50">
        <v>0</v>
      </c>
      <c r="F32" s="50">
        <v>0</v>
      </c>
      <c r="G32" s="50">
        <f t="shared" si="5"/>
        <v>0</v>
      </c>
    </row>
    <row r="33" spans="1:8" x14ac:dyDescent="0.25">
      <c r="A33" s="53" t="s">
        <v>239</v>
      </c>
      <c r="B33" s="50">
        <v>0</v>
      </c>
      <c r="C33" s="50">
        <v>0</v>
      </c>
      <c r="D33" s="50">
        <f t="shared" si="0"/>
        <v>0</v>
      </c>
      <c r="E33" s="50">
        <v>0</v>
      </c>
      <c r="F33" s="50">
        <v>0</v>
      </c>
      <c r="G33" s="50">
        <f t="shared" si="5"/>
        <v>0</v>
      </c>
    </row>
    <row r="34" spans="1:8" x14ac:dyDescent="0.25">
      <c r="A34" s="45" t="s">
        <v>240</v>
      </c>
      <c r="B34" s="50">
        <v>67045949</v>
      </c>
      <c r="C34" s="50">
        <v>0</v>
      </c>
      <c r="D34" s="50">
        <f t="shared" si="0"/>
        <v>67045949</v>
      </c>
      <c r="E34" s="50">
        <v>67045944</v>
      </c>
      <c r="F34" s="50">
        <v>67045944</v>
      </c>
      <c r="G34" s="50">
        <f t="shared" si="5"/>
        <v>-5</v>
      </c>
    </row>
    <row r="35" spans="1:8" x14ac:dyDescent="0.25">
      <c r="A35" s="45" t="s">
        <v>241</v>
      </c>
      <c r="B35" s="50">
        <f>B36</f>
        <v>0</v>
      </c>
      <c r="C35" s="50">
        <f t="shared" ref="C35:F35" si="6">C36</f>
        <v>0</v>
      </c>
      <c r="D35" s="50">
        <f t="shared" si="6"/>
        <v>0</v>
      </c>
      <c r="E35" s="50">
        <f t="shared" si="6"/>
        <v>0</v>
      </c>
      <c r="F35" s="50">
        <f t="shared" si="6"/>
        <v>0</v>
      </c>
      <c r="G35" s="50">
        <f>G36</f>
        <v>0</v>
      </c>
    </row>
    <row r="36" spans="1:8" x14ac:dyDescent="0.25">
      <c r="A36" s="53" t="s">
        <v>242</v>
      </c>
      <c r="B36" s="50">
        <v>0</v>
      </c>
      <c r="C36" s="50">
        <v>0</v>
      </c>
      <c r="D36" s="50">
        <f t="shared" ref="D36" si="7">+B36+C36</f>
        <v>0</v>
      </c>
      <c r="E36" s="50">
        <v>0</v>
      </c>
      <c r="F36" s="50">
        <v>0</v>
      </c>
      <c r="G36" s="50">
        <f>F36-B36</f>
        <v>0</v>
      </c>
    </row>
    <row r="37" spans="1:8" x14ac:dyDescent="0.25">
      <c r="A37" s="45" t="s">
        <v>243</v>
      </c>
      <c r="B37" s="50">
        <f>B38+B39</f>
        <v>0</v>
      </c>
      <c r="C37" s="50">
        <f t="shared" ref="C37:G37" si="8">C38+C39</f>
        <v>0</v>
      </c>
      <c r="D37" s="50">
        <f t="shared" si="8"/>
        <v>0</v>
      </c>
      <c r="E37" s="50">
        <f t="shared" si="8"/>
        <v>0</v>
      </c>
      <c r="F37" s="50">
        <f t="shared" si="8"/>
        <v>0</v>
      </c>
      <c r="G37" s="50">
        <f t="shared" si="8"/>
        <v>0</v>
      </c>
    </row>
    <row r="38" spans="1:8" x14ac:dyDescent="0.25">
      <c r="A38" s="53" t="s">
        <v>244</v>
      </c>
      <c r="B38" s="50">
        <v>0</v>
      </c>
      <c r="C38" s="50">
        <v>0</v>
      </c>
      <c r="D38" s="50">
        <f t="shared" ref="D38:D39" si="9">+B38+C38</f>
        <v>0</v>
      </c>
      <c r="E38" s="50">
        <v>0</v>
      </c>
      <c r="F38" s="50">
        <v>0</v>
      </c>
      <c r="G38" s="50">
        <f>F38-B38</f>
        <v>0</v>
      </c>
    </row>
    <row r="39" spans="1:8" x14ac:dyDescent="0.25">
      <c r="A39" s="53" t="s">
        <v>245</v>
      </c>
      <c r="B39" s="50">
        <v>0</v>
      </c>
      <c r="C39" s="50">
        <v>0</v>
      </c>
      <c r="D39" s="50">
        <f t="shared" si="9"/>
        <v>0</v>
      </c>
      <c r="E39" s="50">
        <v>0</v>
      </c>
      <c r="F39" s="50">
        <v>0</v>
      </c>
      <c r="G39" s="50">
        <f>F39-B39</f>
        <v>0</v>
      </c>
    </row>
    <row r="40" spans="1:8" x14ac:dyDescent="0.25">
      <c r="A40" s="46"/>
      <c r="B40" s="50"/>
      <c r="C40" s="50"/>
      <c r="D40" s="50"/>
      <c r="E40" s="50"/>
      <c r="F40" s="50"/>
      <c r="G40" s="50"/>
    </row>
    <row r="41" spans="1:8" x14ac:dyDescent="0.25">
      <c r="A41" s="47" t="s">
        <v>276</v>
      </c>
      <c r="B41" s="51">
        <f>SUM(B9,B10,B11,B12,B13,B14,B15,B16,B28,B34,B35,B37)</f>
        <v>225706880</v>
      </c>
      <c r="C41" s="51">
        <f t="shared" ref="C41:E41" si="10">SUM(C9,C10,C11,C12,C13,C14,C15,C16,C28,C34,C35,C37)</f>
        <v>16097204</v>
      </c>
      <c r="D41" s="51">
        <f t="shared" si="10"/>
        <v>241804084</v>
      </c>
      <c r="E41" s="51">
        <f t="shared" si="10"/>
        <v>140406638</v>
      </c>
      <c r="F41" s="51">
        <f>SUM(F9,F10,F11,F12,F13,F14,F15,F16,F28,F34,F35,F37)</f>
        <v>140406638</v>
      </c>
      <c r="G41" s="51">
        <f>SUM(G9,G10,G11,G12,G13,G14,G15,G16,G28,G34,G35,G37)</f>
        <v>-85300242</v>
      </c>
    </row>
    <row r="42" spans="1:8" x14ac:dyDescent="0.25">
      <c r="A42" s="47" t="s">
        <v>246</v>
      </c>
      <c r="B42" s="107"/>
      <c r="C42" s="107"/>
      <c r="D42" s="107"/>
      <c r="E42" s="107"/>
      <c r="F42" s="107"/>
      <c r="G42" s="51">
        <f>IF(G41&gt;0,G41,0)</f>
        <v>0</v>
      </c>
      <c r="H42" s="6"/>
    </row>
    <row r="43" spans="1:8" x14ac:dyDescent="0.25">
      <c r="A43" s="46"/>
      <c r="B43" s="46"/>
      <c r="C43" s="46"/>
      <c r="D43" s="46"/>
      <c r="E43" s="46"/>
      <c r="F43" s="46"/>
      <c r="G43" s="46"/>
    </row>
    <row r="44" spans="1:8" x14ac:dyDescent="0.25">
      <c r="A44" s="47" t="s">
        <v>247</v>
      </c>
      <c r="B44" s="46"/>
      <c r="C44" s="46"/>
      <c r="D44" s="46"/>
      <c r="E44" s="46"/>
      <c r="F44" s="46"/>
      <c r="G44" s="46"/>
    </row>
    <row r="45" spans="1:8" x14ac:dyDescent="0.25">
      <c r="A45" s="45" t="s">
        <v>248</v>
      </c>
      <c r="B45" s="50">
        <f>SUM(B46:B53)</f>
        <v>0</v>
      </c>
      <c r="C45" s="50">
        <f t="shared" ref="C45:G45" si="11">SUM(C46:C53)</f>
        <v>0</v>
      </c>
      <c r="D45" s="50">
        <f t="shared" si="11"/>
        <v>0</v>
      </c>
      <c r="E45" s="50">
        <f t="shared" si="11"/>
        <v>0</v>
      </c>
      <c r="F45" s="50">
        <f t="shared" si="11"/>
        <v>0</v>
      </c>
      <c r="G45" s="50">
        <f t="shared" si="11"/>
        <v>0</v>
      </c>
    </row>
    <row r="46" spans="1:8" x14ac:dyDescent="0.25">
      <c r="A46" s="58" t="s">
        <v>249</v>
      </c>
      <c r="B46" s="50">
        <v>0</v>
      </c>
      <c r="C46" s="50">
        <v>0</v>
      </c>
      <c r="D46" s="50">
        <f t="shared" ref="D46:D53" si="12">+B46+C46</f>
        <v>0</v>
      </c>
      <c r="E46" s="50">
        <v>0</v>
      </c>
      <c r="F46" s="50">
        <v>0</v>
      </c>
      <c r="G46" s="50">
        <f>F46-B46</f>
        <v>0</v>
      </c>
    </row>
    <row r="47" spans="1:8" x14ac:dyDescent="0.25">
      <c r="A47" s="58" t="s">
        <v>250</v>
      </c>
      <c r="B47" s="50">
        <v>0</v>
      </c>
      <c r="C47" s="50">
        <v>0</v>
      </c>
      <c r="D47" s="50">
        <f t="shared" si="12"/>
        <v>0</v>
      </c>
      <c r="E47" s="50">
        <v>0</v>
      </c>
      <c r="F47" s="50">
        <v>0</v>
      </c>
      <c r="G47" s="50">
        <f t="shared" ref="G47:G53" si="13">F47-B47</f>
        <v>0</v>
      </c>
    </row>
    <row r="48" spans="1:8" x14ac:dyDescent="0.25">
      <c r="A48" s="58" t="s">
        <v>251</v>
      </c>
      <c r="B48" s="50">
        <v>0</v>
      </c>
      <c r="C48" s="50">
        <v>0</v>
      </c>
      <c r="D48" s="50">
        <f t="shared" si="12"/>
        <v>0</v>
      </c>
      <c r="E48" s="50">
        <v>0</v>
      </c>
      <c r="F48" s="50">
        <v>0</v>
      </c>
      <c r="G48" s="50">
        <f t="shared" si="13"/>
        <v>0</v>
      </c>
    </row>
    <row r="49" spans="1:7" ht="30" x14ac:dyDescent="0.25">
      <c r="A49" s="58" t="s">
        <v>252</v>
      </c>
      <c r="B49" s="50">
        <v>0</v>
      </c>
      <c r="C49" s="50">
        <v>0</v>
      </c>
      <c r="D49" s="50">
        <f t="shared" si="12"/>
        <v>0</v>
      </c>
      <c r="E49" s="50">
        <v>0</v>
      </c>
      <c r="F49" s="50">
        <v>0</v>
      </c>
      <c r="G49" s="50">
        <f t="shared" si="13"/>
        <v>0</v>
      </c>
    </row>
    <row r="50" spans="1:7" x14ac:dyDescent="0.25">
      <c r="A50" s="58" t="s">
        <v>253</v>
      </c>
      <c r="B50" s="50">
        <v>0</v>
      </c>
      <c r="C50" s="50">
        <v>0</v>
      </c>
      <c r="D50" s="50">
        <f t="shared" si="12"/>
        <v>0</v>
      </c>
      <c r="E50" s="50">
        <v>0</v>
      </c>
      <c r="F50" s="50">
        <v>0</v>
      </c>
      <c r="G50" s="50">
        <f t="shared" si="13"/>
        <v>0</v>
      </c>
    </row>
    <row r="51" spans="1:7" x14ac:dyDescent="0.25">
      <c r="A51" s="58" t="s">
        <v>254</v>
      </c>
      <c r="B51" s="50">
        <v>0</v>
      </c>
      <c r="C51" s="50">
        <v>0</v>
      </c>
      <c r="D51" s="50">
        <f t="shared" si="12"/>
        <v>0</v>
      </c>
      <c r="E51" s="50">
        <v>0</v>
      </c>
      <c r="F51" s="50">
        <v>0</v>
      </c>
      <c r="G51" s="50">
        <f t="shared" si="13"/>
        <v>0</v>
      </c>
    </row>
    <row r="52" spans="1:7" x14ac:dyDescent="0.25">
      <c r="A52" s="40" t="s">
        <v>255</v>
      </c>
      <c r="B52" s="50">
        <v>0</v>
      </c>
      <c r="C52" s="50">
        <v>0</v>
      </c>
      <c r="D52" s="50">
        <f t="shared" si="12"/>
        <v>0</v>
      </c>
      <c r="E52" s="50">
        <v>0</v>
      </c>
      <c r="F52" s="50">
        <v>0</v>
      </c>
      <c r="G52" s="50">
        <f t="shared" si="13"/>
        <v>0</v>
      </c>
    </row>
    <row r="53" spans="1:7" x14ac:dyDescent="0.25">
      <c r="A53" s="53" t="s">
        <v>256</v>
      </c>
      <c r="B53" s="50">
        <v>0</v>
      </c>
      <c r="C53" s="50">
        <v>0</v>
      </c>
      <c r="D53" s="50">
        <f t="shared" si="12"/>
        <v>0</v>
      </c>
      <c r="E53" s="50">
        <v>0</v>
      </c>
      <c r="F53" s="50">
        <v>0</v>
      </c>
      <c r="G53" s="50">
        <f t="shared" si="13"/>
        <v>0</v>
      </c>
    </row>
    <row r="54" spans="1:7" x14ac:dyDescent="0.25">
      <c r="A54" s="45" t="s">
        <v>257</v>
      </c>
      <c r="B54" s="50">
        <f>SUM(B55:B58)</f>
        <v>0</v>
      </c>
      <c r="C54" s="50">
        <f t="shared" ref="C54:G54" si="14">SUM(C55:C58)</f>
        <v>0</v>
      </c>
      <c r="D54" s="50">
        <f t="shared" si="14"/>
        <v>0</v>
      </c>
      <c r="E54" s="50">
        <f t="shared" si="14"/>
        <v>0</v>
      </c>
      <c r="F54" s="50">
        <f t="shared" si="14"/>
        <v>0</v>
      </c>
      <c r="G54" s="50">
        <f t="shared" si="14"/>
        <v>0</v>
      </c>
    </row>
    <row r="55" spans="1:7" x14ac:dyDescent="0.25">
      <c r="A55" s="40" t="s">
        <v>258</v>
      </c>
      <c r="B55" s="50">
        <v>0</v>
      </c>
      <c r="C55" s="50">
        <v>0</v>
      </c>
      <c r="D55" s="50">
        <f t="shared" ref="D55:D58" si="15">+B55+C55</f>
        <v>0</v>
      </c>
      <c r="E55" s="50">
        <v>0</v>
      </c>
      <c r="F55" s="50">
        <v>0</v>
      </c>
      <c r="G55" s="50">
        <f>F55-B55</f>
        <v>0</v>
      </c>
    </row>
    <row r="56" spans="1:7" x14ac:dyDescent="0.25">
      <c r="A56" s="58" t="s">
        <v>259</v>
      </c>
      <c r="B56" s="50">
        <v>0</v>
      </c>
      <c r="C56" s="50">
        <v>0</v>
      </c>
      <c r="D56" s="50">
        <f t="shared" si="15"/>
        <v>0</v>
      </c>
      <c r="E56" s="50">
        <v>0</v>
      </c>
      <c r="F56" s="50">
        <v>0</v>
      </c>
      <c r="G56" s="50">
        <f t="shared" ref="G56:G58" si="16">F56-B56</f>
        <v>0</v>
      </c>
    </row>
    <row r="57" spans="1:7" x14ac:dyDescent="0.25">
      <c r="A57" s="58" t="s">
        <v>260</v>
      </c>
      <c r="B57" s="50">
        <v>0</v>
      </c>
      <c r="C57" s="50">
        <v>0</v>
      </c>
      <c r="D57" s="50">
        <f t="shared" si="15"/>
        <v>0</v>
      </c>
      <c r="E57" s="50">
        <v>0</v>
      </c>
      <c r="F57" s="50">
        <v>0</v>
      </c>
      <c r="G57" s="50">
        <f t="shared" si="16"/>
        <v>0</v>
      </c>
    </row>
    <row r="58" spans="1:7" x14ac:dyDescent="0.25">
      <c r="A58" s="40" t="s">
        <v>261</v>
      </c>
      <c r="B58" s="50">
        <v>0</v>
      </c>
      <c r="C58" s="50">
        <v>0</v>
      </c>
      <c r="D58" s="50">
        <f t="shared" si="15"/>
        <v>0</v>
      </c>
      <c r="E58" s="50">
        <v>0</v>
      </c>
      <c r="F58" s="50">
        <v>0</v>
      </c>
      <c r="G58" s="50">
        <f t="shared" si="16"/>
        <v>0</v>
      </c>
    </row>
    <row r="59" spans="1:7" x14ac:dyDescent="0.25">
      <c r="A59" s="45" t="s">
        <v>262</v>
      </c>
      <c r="B59" s="50">
        <f>SUM(B60:B61)</f>
        <v>0</v>
      </c>
      <c r="C59" s="50">
        <f t="shared" ref="C59:G59" si="17">SUM(C60:C61)</f>
        <v>0</v>
      </c>
      <c r="D59" s="50">
        <f t="shared" si="17"/>
        <v>0</v>
      </c>
      <c r="E59" s="50">
        <f t="shared" si="17"/>
        <v>0</v>
      </c>
      <c r="F59" s="50">
        <f t="shared" si="17"/>
        <v>0</v>
      </c>
      <c r="G59" s="50">
        <f t="shared" si="17"/>
        <v>0</v>
      </c>
    </row>
    <row r="60" spans="1:7" x14ac:dyDescent="0.25">
      <c r="A60" s="58" t="s">
        <v>263</v>
      </c>
      <c r="B60" s="50">
        <v>0</v>
      </c>
      <c r="C60" s="50">
        <v>0</v>
      </c>
      <c r="D60" s="50">
        <f t="shared" ref="D60:D63" si="18">+B60+C60</f>
        <v>0</v>
      </c>
      <c r="E60" s="50">
        <v>0</v>
      </c>
      <c r="F60" s="50">
        <v>0</v>
      </c>
      <c r="G60" s="50">
        <f>F60-B60</f>
        <v>0</v>
      </c>
    </row>
    <row r="61" spans="1:7" x14ac:dyDescent="0.25">
      <c r="A61" s="58" t="s">
        <v>264</v>
      </c>
      <c r="B61" s="50">
        <v>0</v>
      </c>
      <c r="C61" s="50">
        <v>0</v>
      </c>
      <c r="D61" s="50">
        <f t="shared" si="18"/>
        <v>0</v>
      </c>
      <c r="E61" s="50">
        <v>0</v>
      </c>
      <c r="F61" s="50">
        <v>0</v>
      </c>
      <c r="G61" s="50">
        <f>F61-B61</f>
        <v>0</v>
      </c>
    </row>
    <row r="62" spans="1:7" x14ac:dyDescent="0.25">
      <c r="A62" s="45" t="s">
        <v>265</v>
      </c>
      <c r="B62" s="50">
        <v>0</v>
      </c>
      <c r="C62" s="50">
        <v>0</v>
      </c>
      <c r="D62" s="50">
        <f t="shared" si="18"/>
        <v>0</v>
      </c>
      <c r="E62" s="50">
        <v>0</v>
      </c>
      <c r="F62" s="50">
        <v>0</v>
      </c>
      <c r="G62" s="50">
        <f>F62-B62</f>
        <v>0</v>
      </c>
    </row>
    <row r="63" spans="1:7" x14ac:dyDescent="0.25">
      <c r="A63" s="45" t="s">
        <v>266</v>
      </c>
      <c r="B63" s="50">
        <v>0</v>
      </c>
      <c r="C63" s="50">
        <v>0</v>
      </c>
      <c r="D63" s="50">
        <f t="shared" si="18"/>
        <v>0</v>
      </c>
      <c r="E63" s="50">
        <v>0</v>
      </c>
      <c r="F63" s="50">
        <v>0</v>
      </c>
      <c r="G63" s="50">
        <f>F63-B63</f>
        <v>0</v>
      </c>
    </row>
    <row r="64" spans="1:7" x14ac:dyDescent="0.25">
      <c r="A64" s="46"/>
      <c r="B64" s="46"/>
      <c r="C64" s="46"/>
      <c r="D64" s="46"/>
      <c r="E64" s="46"/>
      <c r="F64" s="46"/>
      <c r="G64" s="46"/>
    </row>
    <row r="65" spans="1:7" x14ac:dyDescent="0.25">
      <c r="A65" s="47" t="s">
        <v>267</v>
      </c>
      <c r="B65" s="51">
        <f>B45+B54+B59+B62+B63</f>
        <v>0</v>
      </c>
      <c r="C65" s="51">
        <f t="shared" ref="C65:G65" si="19">C45+C54+C59+C62+C63</f>
        <v>0</v>
      </c>
      <c r="D65" s="51">
        <f t="shared" si="19"/>
        <v>0</v>
      </c>
      <c r="E65" s="51">
        <f t="shared" si="19"/>
        <v>0</v>
      </c>
      <c r="F65" s="51">
        <f t="shared" si="19"/>
        <v>0</v>
      </c>
      <c r="G65" s="51">
        <f t="shared" si="19"/>
        <v>0</v>
      </c>
    </row>
    <row r="66" spans="1:7" x14ac:dyDescent="0.25">
      <c r="A66" s="46"/>
      <c r="B66" s="46"/>
      <c r="C66" s="46"/>
      <c r="D66" s="46"/>
      <c r="E66" s="46"/>
      <c r="F66" s="46"/>
      <c r="G66" s="46"/>
    </row>
    <row r="67" spans="1:7" x14ac:dyDescent="0.25">
      <c r="A67" s="47" t="s">
        <v>268</v>
      </c>
      <c r="B67" s="51">
        <f>B68</f>
        <v>0</v>
      </c>
      <c r="C67" s="51">
        <f t="shared" ref="C67:G67" si="20">C68</f>
        <v>0</v>
      </c>
      <c r="D67" s="51">
        <f t="shared" si="20"/>
        <v>0</v>
      </c>
      <c r="E67" s="51">
        <f t="shared" si="20"/>
        <v>0</v>
      </c>
      <c r="F67" s="51">
        <f t="shared" si="20"/>
        <v>0</v>
      </c>
      <c r="G67" s="51">
        <f t="shared" si="20"/>
        <v>0</v>
      </c>
    </row>
    <row r="68" spans="1:7" x14ac:dyDescent="0.25">
      <c r="A68" s="45" t="s">
        <v>269</v>
      </c>
      <c r="B68" s="50">
        <v>0</v>
      </c>
      <c r="C68" s="50">
        <v>0</v>
      </c>
      <c r="D68" s="50">
        <f>+B68+C68</f>
        <v>0</v>
      </c>
      <c r="E68" s="50">
        <v>0</v>
      </c>
      <c r="F68" s="50">
        <v>0</v>
      </c>
      <c r="G68" s="50">
        <f>F68-B68</f>
        <v>0</v>
      </c>
    </row>
    <row r="69" spans="1:7" x14ac:dyDescent="0.25">
      <c r="A69" s="46"/>
      <c r="B69" s="46"/>
      <c r="C69" s="46"/>
      <c r="D69" s="46"/>
      <c r="E69" s="46"/>
      <c r="F69" s="46"/>
      <c r="G69" s="46"/>
    </row>
    <row r="70" spans="1:7" x14ac:dyDescent="0.25">
      <c r="A70" s="47" t="s">
        <v>270</v>
      </c>
      <c r="B70" s="51">
        <f>B41+B65+B67</f>
        <v>225706880</v>
      </c>
      <c r="C70" s="51">
        <f t="shared" ref="C70:G70" si="21">C41+C65+C67</f>
        <v>16097204</v>
      </c>
      <c r="D70" s="51">
        <f t="shared" si="21"/>
        <v>241804084</v>
      </c>
      <c r="E70" s="51">
        <f t="shared" si="21"/>
        <v>140406638</v>
      </c>
      <c r="F70" s="51">
        <f t="shared" si="21"/>
        <v>140406638</v>
      </c>
      <c r="G70" s="51">
        <f t="shared" si="21"/>
        <v>-85300242</v>
      </c>
    </row>
    <row r="71" spans="1:7" x14ac:dyDescent="0.25">
      <c r="A71" s="46"/>
      <c r="B71" s="46"/>
      <c r="C71" s="46"/>
      <c r="D71" s="46"/>
      <c r="E71" s="46"/>
      <c r="F71" s="46"/>
      <c r="G71" s="46"/>
    </row>
    <row r="72" spans="1:7" x14ac:dyDescent="0.25">
      <c r="A72" s="47" t="s">
        <v>271</v>
      </c>
      <c r="B72" s="46"/>
      <c r="C72" s="46"/>
      <c r="D72" s="46"/>
      <c r="E72" s="46"/>
      <c r="F72" s="46"/>
      <c r="G72" s="46"/>
    </row>
    <row r="73" spans="1:7" x14ac:dyDescent="0.25">
      <c r="A73" s="48" t="s">
        <v>272</v>
      </c>
      <c r="B73" s="50">
        <v>0</v>
      </c>
      <c r="C73" s="50">
        <v>0</v>
      </c>
      <c r="D73" s="50">
        <f>+B73+C73</f>
        <v>0</v>
      </c>
      <c r="E73" s="50">
        <v>0</v>
      </c>
      <c r="F73" s="50">
        <v>0</v>
      </c>
      <c r="G73" s="50">
        <f>F73-B73</f>
        <v>0</v>
      </c>
    </row>
    <row r="74" spans="1:7" ht="30" x14ac:dyDescent="0.25">
      <c r="A74" s="48" t="s">
        <v>273</v>
      </c>
      <c r="B74" s="50">
        <v>0</v>
      </c>
      <c r="C74" s="50">
        <v>0</v>
      </c>
      <c r="D74" s="50">
        <f>+B74+C74</f>
        <v>0</v>
      </c>
      <c r="E74" s="50">
        <v>0</v>
      </c>
      <c r="F74" s="50">
        <v>0</v>
      </c>
      <c r="G74" s="50">
        <f>F74-B74</f>
        <v>0</v>
      </c>
    </row>
    <row r="75" spans="1:7" x14ac:dyDescent="0.25">
      <c r="A75" s="99" t="s">
        <v>274</v>
      </c>
      <c r="B75" s="51">
        <f>B73+B74</f>
        <v>0</v>
      </c>
      <c r="C75" s="51">
        <f t="shared" ref="C75:G75" si="22">C73+C74</f>
        <v>0</v>
      </c>
      <c r="D75" s="51">
        <f t="shared" si="22"/>
        <v>0</v>
      </c>
      <c r="E75" s="51">
        <f t="shared" si="22"/>
        <v>0</v>
      </c>
      <c r="F75" s="51">
        <f t="shared" si="22"/>
        <v>0</v>
      </c>
      <c r="G75" s="51">
        <f t="shared" si="22"/>
        <v>0</v>
      </c>
    </row>
    <row r="76" spans="1:7" x14ac:dyDescent="0.25">
      <c r="A76" s="49"/>
      <c r="B76" s="5"/>
      <c r="C76" s="5"/>
      <c r="D76" s="5"/>
      <c r="E76" s="5"/>
      <c r="F76" s="5"/>
      <c r="G76" s="5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3"/>
      <c r="Q2" s="13"/>
      <c r="R2" s="13"/>
      <c r="S2" s="13"/>
      <c r="T2" s="13"/>
      <c r="U2" s="13"/>
      <c r="V2" s="13"/>
    </row>
    <row r="3" spans="1:25" x14ac:dyDescent="0.25">
      <c r="A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3">
        <f>'Formato 5'!B9</f>
        <v>0</v>
      </c>
      <c r="Q3" s="13">
        <f>'Formato 5'!C9</f>
        <v>0</v>
      </c>
      <c r="R3" s="13">
        <f>'Formato 5'!D9</f>
        <v>0</v>
      </c>
      <c r="S3" s="13">
        <f>'Formato 5'!E9</f>
        <v>0</v>
      </c>
      <c r="T3" s="13">
        <f>'Formato 5'!F9</f>
        <v>0</v>
      </c>
      <c r="U3" s="13">
        <f>'Formato 5'!G9</f>
        <v>0</v>
      </c>
      <c r="V3" s="13"/>
    </row>
    <row r="4" spans="1:25" x14ac:dyDescent="0.25">
      <c r="A4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3">
        <f>'Formato 5'!B10</f>
        <v>0</v>
      </c>
      <c r="Q4" s="13">
        <f>'Formato 5'!C10</f>
        <v>0</v>
      </c>
      <c r="R4" s="13">
        <f>'Formato 5'!D10</f>
        <v>0</v>
      </c>
      <c r="S4" s="13">
        <f>'Formato 5'!E10</f>
        <v>0</v>
      </c>
      <c r="T4" s="13">
        <f>'Formato 5'!F10</f>
        <v>0</v>
      </c>
      <c r="U4" s="13">
        <f>'Formato 5'!G10</f>
        <v>0</v>
      </c>
      <c r="V4" s="13"/>
    </row>
    <row r="5" spans="1:25" x14ac:dyDescent="0.25">
      <c r="A5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3">
        <f>'Formato 5'!B11</f>
        <v>0</v>
      </c>
      <c r="Q5" s="13">
        <f>'Formato 5'!C11</f>
        <v>0</v>
      </c>
      <c r="R5" s="13">
        <f>'Formato 5'!D11</f>
        <v>0</v>
      </c>
      <c r="S5" s="13">
        <f>'Formato 5'!E11</f>
        <v>0</v>
      </c>
      <c r="T5" s="13">
        <f>'Formato 5'!F11</f>
        <v>0</v>
      </c>
      <c r="U5" s="13">
        <f>'Formato 5'!G11</f>
        <v>0</v>
      </c>
      <c r="V5" s="13"/>
    </row>
    <row r="6" spans="1:25" x14ac:dyDescent="0.25">
      <c r="A6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3">
        <f>'Formato 5'!B12</f>
        <v>14228712</v>
      </c>
      <c r="Q6" s="13">
        <f>'Formato 5'!C12</f>
        <v>0</v>
      </c>
      <c r="R6" s="13">
        <f>'Formato 5'!D12</f>
        <v>14228712</v>
      </c>
      <c r="S6" s="13">
        <f>'Formato 5'!E12</f>
        <v>12330190</v>
      </c>
      <c r="T6" s="13">
        <f>'Formato 5'!F12</f>
        <v>12330190</v>
      </c>
      <c r="U6" s="13">
        <f>'Formato 5'!G12</f>
        <v>-1898522</v>
      </c>
      <c r="V6" s="13"/>
      <c r="W6" s="13"/>
      <c r="X6" s="13"/>
      <c r="Y6" s="13"/>
    </row>
    <row r="7" spans="1:25" x14ac:dyDescent="0.25">
      <c r="A7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3">
        <f>'Formato 5'!B13</f>
        <v>21088208</v>
      </c>
      <c r="Q7" s="13">
        <f>'Formato 5'!C13</f>
        <v>0</v>
      </c>
      <c r="R7" s="13">
        <f>'Formato 5'!D13</f>
        <v>21088208</v>
      </c>
      <c r="S7" s="13">
        <f>'Formato 5'!E13</f>
        <v>48015463</v>
      </c>
      <c r="T7" s="13">
        <f>'Formato 5'!F13</f>
        <v>48015463</v>
      </c>
      <c r="U7" s="13">
        <f>'Formato 5'!G13</f>
        <v>26927255</v>
      </c>
    </row>
    <row r="8" spans="1:25" x14ac:dyDescent="0.25">
      <c r="A8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3">
        <f>'Formato 5'!B14</f>
        <v>1286005</v>
      </c>
      <c r="Q8" s="13">
        <f>'Formato 5'!C14</f>
        <v>0</v>
      </c>
      <c r="R8" s="13">
        <f>'Formato 5'!D14</f>
        <v>1286005</v>
      </c>
      <c r="S8" s="13">
        <f>'Formato 5'!E14</f>
        <v>1277317</v>
      </c>
      <c r="T8" s="13">
        <f>'Formato 5'!F14</f>
        <v>1277317</v>
      </c>
      <c r="U8" s="13">
        <f>'Formato 5'!G14</f>
        <v>-8688</v>
      </c>
    </row>
    <row r="9" spans="1:25" x14ac:dyDescent="0.25">
      <c r="A9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3">
        <f>'Formato 5'!B15</f>
        <v>0</v>
      </c>
      <c r="Q9" s="13">
        <f>'Formato 5'!C15</f>
        <v>0</v>
      </c>
      <c r="R9" s="13">
        <f>'Formato 5'!D15</f>
        <v>0</v>
      </c>
      <c r="S9" s="13">
        <f>'Formato 5'!E15</f>
        <v>0</v>
      </c>
      <c r="T9" s="13">
        <f>'Formato 5'!F15</f>
        <v>0</v>
      </c>
      <c r="U9" s="13">
        <f>'Formato 5'!G15</f>
        <v>0</v>
      </c>
    </row>
    <row r="10" spans="1:25" x14ac:dyDescent="0.25">
      <c r="A10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3">
        <f>'Formato 5'!B16</f>
        <v>122058006</v>
      </c>
      <c r="Q10" s="13">
        <f>'Formato 5'!C16</f>
        <v>16097204</v>
      </c>
      <c r="R10" s="13">
        <f>'Formato 5'!D16</f>
        <v>138155210</v>
      </c>
      <c r="S10" s="13">
        <f>'Formato 5'!E16</f>
        <v>11737724</v>
      </c>
      <c r="T10" s="13">
        <f>'Formato 5'!F16</f>
        <v>11737724</v>
      </c>
      <c r="U10" s="13">
        <f>'Formato 5'!G16</f>
        <v>-110320282</v>
      </c>
    </row>
    <row r="11" spans="1:25" x14ac:dyDescent="0.25">
      <c r="A11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P11" s="13">
        <f>'Formato 5'!B17</f>
        <v>122058006</v>
      </c>
      <c r="Q11" s="13">
        <f>'Formato 5'!C17</f>
        <v>16097204</v>
      </c>
      <c r="R11" s="13">
        <f>'Formato 5'!D17</f>
        <v>138155210</v>
      </c>
      <c r="S11" s="13">
        <f>'Formato 5'!E17</f>
        <v>11737724</v>
      </c>
      <c r="T11" s="13">
        <f>'Formato 5'!F17</f>
        <v>11737724</v>
      </c>
      <c r="U11" s="13">
        <f>'Formato 5'!G17</f>
        <v>-110320282</v>
      </c>
    </row>
    <row r="12" spans="1:25" x14ac:dyDescent="0.25">
      <c r="A12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3">
        <f>'Formato 5'!B18</f>
        <v>0</v>
      </c>
      <c r="Q12" s="13">
        <f>'Formato 5'!C18</f>
        <v>0</v>
      </c>
      <c r="R12" s="13">
        <f>'Formato 5'!D18</f>
        <v>0</v>
      </c>
      <c r="S12" s="13">
        <f>'Formato 5'!E18</f>
        <v>0</v>
      </c>
      <c r="T12" s="13">
        <f>'Formato 5'!F18</f>
        <v>0</v>
      </c>
      <c r="U12" s="13">
        <f>'Formato 5'!G18</f>
        <v>0</v>
      </c>
    </row>
    <row r="13" spans="1:25" x14ac:dyDescent="0.25">
      <c r="A1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3">
        <f>'Formato 5'!B19</f>
        <v>0</v>
      </c>
      <c r="Q13" s="13">
        <f>'Formato 5'!C19</f>
        <v>0</v>
      </c>
      <c r="R13" s="13">
        <f>'Formato 5'!D19</f>
        <v>0</v>
      </c>
      <c r="S13" s="13">
        <f>'Formato 5'!E19</f>
        <v>0</v>
      </c>
      <c r="T13" s="13">
        <f>'Formato 5'!F19</f>
        <v>0</v>
      </c>
      <c r="U13" s="13">
        <f>'Formato 5'!G19</f>
        <v>0</v>
      </c>
    </row>
    <row r="14" spans="1:25" x14ac:dyDescent="0.25">
      <c r="A14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3">
        <f>'Formato 5'!B20</f>
        <v>0</v>
      </c>
      <c r="Q14" s="13">
        <f>'Formato 5'!C20</f>
        <v>0</v>
      </c>
      <c r="R14" s="13">
        <f>'Formato 5'!D20</f>
        <v>0</v>
      </c>
      <c r="S14" s="13">
        <f>'Formato 5'!E20</f>
        <v>0</v>
      </c>
      <c r="T14" s="13">
        <f>'Formato 5'!F20</f>
        <v>0</v>
      </c>
      <c r="U14" s="13">
        <f>'Formato 5'!G20</f>
        <v>0</v>
      </c>
    </row>
    <row r="15" spans="1:25" x14ac:dyDescent="0.25">
      <c r="A15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3">
        <f>'Formato 5'!B21</f>
        <v>0</v>
      </c>
      <c r="Q15" s="13">
        <f>'Formato 5'!C21</f>
        <v>0</v>
      </c>
      <c r="R15" s="13">
        <f>'Formato 5'!D21</f>
        <v>0</v>
      </c>
      <c r="S15" s="13">
        <f>'Formato 5'!E21</f>
        <v>0</v>
      </c>
      <c r="T15" s="13">
        <f>'Formato 5'!F21</f>
        <v>0</v>
      </c>
      <c r="U15" s="13">
        <f>'Formato 5'!G21</f>
        <v>0</v>
      </c>
    </row>
    <row r="16" spans="1:25" x14ac:dyDescent="0.25">
      <c r="A16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3">
        <f>'Formato 5'!B22</f>
        <v>0</v>
      </c>
      <c r="Q16" s="13">
        <f>'Formato 5'!C22</f>
        <v>0</v>
      </c>
      <c r="R16" s="13">
        <f>'Formato 5'!D22</f>
        <v>0</v>
      </c>
      <c r="S16" s="13">
        <f>'Formato 5'!E22</f>
        <v>0</v>
      </c>
      <c r="T16" s="13">
        <f>'Formato 5'!F22</f>
        <v>0</v>
      </c>
      <c r="U16" s="13">
        <f>'Formato 5'!G22</f>
        <v>0</v>
      </c>
    </row>
    <row r="17" spans="1:21" x14ac:dyDescent="0.25">
      <c r="A17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3">
        <f>'Formato 5'!B23</f>
        <v>0</v>
      </c>
      <c r="Q17" s="13">
        <f>'Formato 5'!C23</f>
        <v>0</v>
      </c>
      <c r="R17" s="13">
        <f>'Formato 5'!D23</f>
        <v>0</v>
      </c>
      <c r="S17" s="13">
        <f>'Formato 5'!E23</f>
        <v>0</v>
      </c>
      <c r="T17" s="13">
        <f>'Formato 5'!F23</f>
        <v>0</v>
      </c>
      <c r="U17" s="13">
        <f>'Formato 5'!G23</f>
        <v>0</v>
      </c>
    </row>
    <row r="18" spans="1:21" x14ac:dyDescent="0.25">
      <c r="A18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3">
        <f>'Formato 5'!B24</f>
        <v>0</v>
      </c>
      <c r="Q18" s="13">
        <f>'Formato 5'!C24</f>
        <v>0</v>
      </c>
      <c r="R18" s="13">
        <f>'Formato 5'!D24</f>
        <v>0</v>
      </c>
      <c r="S18" s="13">
        <f>'Formato 5'!E24</f>
        <v>0</v>
      </c>
      <c r="T18" s="13">
        <f>'Formato 5'!F24</f>
        <v>0</v>
      </c>
      <c r="U18" s="13">
        <f>'Formato 5'!G24</f>
        <v>0</v>
      </c>
    </row>
    <row r="19" spans="1:21" x14ac:dyDescent="0.25">
      <c r="A19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3">
        <f>'Formato 5'!B25</f>
        <v>0</v>
      </c>
      <c r="Q19" s="13">
        <f>'Formato 5'!C25</f>
        <v>0</v>
      </c>
      <c r="R19" s="13">
        <f>'Formato 5'!D25</f>
        <v>0</v>
      </c>
      <c r="S19" s="13">
        <f>'Formato 5'!E25</f>
        <v>0</v>
      </c>
      <c r="T19" s="13">
        <f>'Formato 5'!F25</f>
        <v>0</v>
      </c>
      <c r="U19" s="13">
        <f>'Formato 5'!G25</f>
        <v>0</v>
      </c>
    </row>
    <row r="20" spans="1:21" x14ac:dyDescent="0.25">
      <c r="A20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3">
        <f>'Formato 5'!B26</f>
        <v>0</v>
      </c>
      <c r="Q20" s="13">
        <f>'Formato 5'!C26</f>
        <v>0</v>
      </c>
      <c r="R20" s="13">
        <f>'Formato 5'!D26</f>
        <v>0</v>
      </c>
      <c r="S20" s="13">
        <f>'Formato 5'!E26</f>
        <v>0</v>
      </c>
      <c r="T20" s="13">
        <f>'Formato 5'!F26</f>
        <v>0</v>
      </c>
      <c r="U20" s="13">
        <f>'Formato 5'!G26</f>
        <v>0</v>
      </c>
    </row>
    <row r="21" spans="1:21" x14ac:dyDescent="0.25">
      <c r="A21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3">
        <f>'Formato 5'!B27</f>
        <v>0</v>
      </c>
      <c r="Q21" s="13">
        <f>'Formato 5'!C27</f>
        <v>0</v>
      </c>
      <c r="R21" s="13">
        <f>'Formato 5'!D27</f>
        <v>0</v>
      </c>
      <c r="S21" s="13">
        <f>'Formato 5'!E27</f>
        <v>0</v>
      </c>
      <c r="T21" s="13">
        <f>'Formato 5'!F27</f>
        <v>0</v>
      </c>
      <c r="U21" s="13">
        <f>'Formato 5'!G27</f>
        <v>0</v>
      </c>
    </row>
    <row r="22" spans="1:21" x14ac:dyDescent="0.25">
      <c r="A22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3">
        <f>'Formato 5'!B28</f>
        <v>0</v>
      </c>
      <c r="Q22" s="13">
        <f>'Formato 5'!C28</f>
        <v>0</v>
      </c>
      <c r="R22" s="13">
        <f>'Formato 5'!D28</f>
        <v>0</v>
      </c>
      <c r="S22" s="13">
        <f>'Formato 5'!E28</f>
        <v>0</v>
      </c>
      <c r="T22" s="13">
        <f>'Formato 5'!F28</f>
        <v>0</v>
      </c>
      <c r="U22" s="13">
        <f>'Formato 5'!G28</f>
        <v>0</v>
      </c>
    </row>
    <row r="23" spans="1:21" x14ac:dyDescent="0.25">
      <c r="A2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3">
        <f>'Formato 5'!B29</f>
        <v>0</v>
      </c>
      <c r="Q23" s="13">
        <f>'Formato 5'!C29</f>
        <v>0</v>
      </c>
      <c r="R23" s="13">
        <f>'Formato 5'!D29</f>
        <v>0</v>
      </c>
      <c r="S23" s="13">
        <f>'Formato 5'!E29</f>
        <v>0</v>
      </c>
      <c r="T23" s="13">
        <f>'Formato 5'!F29</f>
        <v>0</v>
      </c>
      <c r="U23" s="13">
        <f>'Formato 5'!G29</f>
        <v>0</v>
      </c>
    </row>
    <row r="24" spans="1:21" x14ac:dyDescent="0.25">
      <c r="A24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3">
        <f>'Formato 5'!B30</f>
        <v>0</v>
      </c>
      <c r="Q24" s="13">
        <f>'Formato 5'!C30</f>
        <v>0</v>
      </c>
      <c r="R24" s="13">
        <f>'Formato 5'!D30</f>
        <v>0</v>
      </c>
      <c r="S24" s="13">
        <f>'Formato 5'!E30</f>
        <v>0</v>
      </c>
      <c r="T24" s="13">
        <f>'Formato 5'!F30</f>
        <v>0</v>
      </c>
      <c r="U24" s="13">
        <f>'Formato 5'!G30</f>
        <v>0</v>
      </c>
    </row>
    <row r="25" spans="1:21" x14ac:dyDescent="0.25">
      <c r="A25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3">
        <f>'Formato 5'!B31</f>
        <v>0</v>
      </c>
      <c r="Q25" s="13">
        <f>'Formato 5'!C31</f>
        <v>0</v>
      </c>
      <c r="R25" s="13">
        <f>'Formato 5'!D31</f>
        <v>0</v>
      </c>
      <c r="S25" s="13">
        <f>'Formato 5'!E31</f>
        <v>0</v>
      </c>
      <c r="T25" s="13">
        <f>'Formato 5'!F31</f>
        <v>0</v>
      </c>
      <c r="U25" s="13">
        <f>'Formato 5'!G31</f>
        <v>0</v>
      </c>
    </row>
    <row r="26" spans="1:21" x14ac:dyDescent="0.25">
      <c r="A26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3">
        <f>'Formato 5'!B32</f>
        <v>0</v>
      </c>
      <c r="Q26" s="13">
        <f>'Formato 5'!C32</f>
        <v>0</v>
      </c>
      <c r="R26" s="13">
        <f>'Formato 5'!D32</f>
        <v>0</v>
      </c>
      <c r="S26" s="13">
        <f>'Formato 5'!E32</f>
        <v>0</v>
      </c>
      <c r="T26" s="13">
        <f>'Formato 5'!F32</f>
        <v>0</v>
      </c>
      <c r="U26" s="13">
        <f>'Formato 5'!G32</f>
        <v>0</v>
      </c>
    </row>
    <row r="27" spans="1:21" x14ac:dyDescent="0.25">
      <c r="A27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3">
        <f>'Formato 5'!B33</f>
        <v>0</v>
      </c>
      <c r="Q27" s="13">
        <f>'Formato 5'!C33</f>
        <v>0</v>
      </c>
      <c r="R27" s="13">
        <f>'Formato 5'!D33</f>
        <v>0</v>
      </c>
      <c r="S27" s="13">
        <f>'Formato 5'!E33</f>
        <v>0</v>
      </c>
      <c r="T27" s="13">
        <f>'Formato 5'!F33</f>
        <v>0</v>
      </c>
      <c r="U27" s="13">
        <f>'Formato 5'!G33</f>
        <v>0</v>
      </c>
    </row>
    <row r="28" spans="1:21" x14ac:dyDescent="0.25">
      <c r="A28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3">
        <f>'Formato 5'!B34</f>
        <v>67045949</v>
      </c>
      <c r="Q28" s="13">
        <f>'Formato 5'!C34</f>
        <v>0</v>
      </c>
      <c r="R28" s="13">
        <f>'Formato 5'!D34</f>
        <v>67045949</v>
      </c>
      <c r="S28" s="13">
        <f>'Formato 5'!E34</f>
        <v>67045944</v>
      </c>
      <c r="T28" s="13">
        <f>'Formato 5'!F34</f>
        <v>67045944</v>
      </c>
      <c r="U28" s="13">
        <f>'Formato 5'!G34</f>
        <v>-5</v>
      </c>
    </row>
    <row r="29" spans="1:21" x14ac:dyDescent="0.25">
      <c r="A29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3">
        <f>'Formato 5'!B35</f>
        <v>0</v>
      </c>
      <c r="Q29" s="13">
        <f>'Formato 5'!C35</f>
        <v>0</v>
      </c>
      <c r="R29" s="13">
        <f>'Formato 5'!D35</f>
        <v>0</v>
      </c>
      <c r="S29" s="13">
        <f>'Formato 5'!E35</f>
        <v>0</v>
      </c>
      <c r="T29" s="13">
        <f>'Formato 5'!F35</f>
        <v>0</v>
      </c>
      <c r="U29" s="13">
        <f>'Formato 5'!G35</f>
        <v>0</v>
      </c>
    </row>
    <row r="30" spans="1:21" x14ac:dyDescent="0.25">
      <c r="A30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3">
        <f>'Formato 5'!B36</f>
        <v>0</v>
      </c>
      <c r="Q30" s="13">
        <f>'Formato 5'!C36</f>
        <v>0</v>
      </c>
      <c r="R30" s="13">
        <f>'Formato 5'!D36</f>
        <v>0</v>
      </c>
      <c r="S30" s="13">
        <f>'Formato 5'!E36</f>
        <v>0</v>
      </c>
      <c r="T30" s="13">
        <f>'Formato 5'!F36</f>
        <v>0</v>
      </c>
      <c r="U30" s="13">
        <f>'Formato 5'!G36</f>
        <v>0</v>
      </c>
    </row>
    <row r="31" spans="1:21" x14ac:dyDescent="0.25">
      <c r="A31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3">
        <f>'Formato 5'!B37</f>
        <v>0</v>
      </c>
      <c r="Q31" s="13">
        <f>'Formato 5'!C37</f>
        <v>0</v>
      </c>
      <c r="R31" s="13">
        <f>'Formato 5'!D37</f>
        <v>0</v>
      </c>
      <c r="S31" s="13">
        <f>'Formato 5'!E37</f>
        <v>0</v>
      </c>
      <c r="T31" s="13">
        <f>'Formato 5'!F37</f>
        <v>0</v>
      </c>
      <c r="U31" s="13">
        <f>'Formato 5'!G37</f>
        <v>0</v>
      </c>
    </row>
    <row r="32" spans="1:21" x14ac:dyDescent="0.25">
      <c r="A32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3">
        <f>'Formato 5'!B38</f>
        <v>0</v>
      </c>
      <c r="Q32" s="13">
        <f>'Formato 5'!C38</f>
        <v>0</v>
      </c>
      <c r="R32" s="13">
        <f>'Formato 5'!D38</f>
        <v>0</v>
      </c>
      <c r="S32" s="13">
        <f>'Formato 5'!E38</f>
        <v>0</v>
      </c>
      <c r="T32" s="13">
        <f>'Formato 5'!F38</f>
        <v>0</v>
      </c>
      <c r="U32" s="13">
        <f>'Formato 5'!G38</f>
        <v>0</v>
      </c>
    </row>
    <row r="33" spans="1:21" x14ac:dyDescent="0.25">
      <c r="A3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3">
        <f>'Formato 5'!B39</f>
        <v>0</v>
      </c>
      <c r="Q33" s="13">
        <f>'Formato 5'!C39</f>
        <v>0</v>
      </c>
      <c r="R33" s="13">
        <f>'Formato 5'!D39</f>
        <v>0</v>
      </c>
      <c r="S33" s="13">
        <f>'Formato 5'!E39</f>
        <v>0</v>
      </c>
      <c r="T33" s="13">
        <f>'Formato 5'!F39</f>
        <v>0</v>
      </c>
      <c r="U33" s="13">
        <f>'Formato 5'!G39</f>
        <v>0</v>
      </c>
    </row>
    <row r="34" spans="1:21" x14ac:dyDescent="0.25">
      <c r="A34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225706880</v>
      </c>
      <c r="Q34">
        <f>'Formato 5'!C41</f>
        <v>16097204</v>
      </c>
      <c r="R34">
        <f>'Formato 5'!D41</f>
        <v>241804084</v>
      </c>
      <c r="S34">
        <f>'Formato 5'!E41</f>
        <v>140406638</v>
      </c>
      <c r="T34">
        <f>'Formato 5'!F41</f>
        <v>140406638</v>
      </c>
      <c r="U34">
        <f>'Formato 5'!G41</f>
        <v>-85300242</v>
      </c>
    </row>
    <row r="35" spans="1:21" x14ac:dyDescent="0.25">
      <c r="A35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0"/>
  <sheetViews>
    <sheetView zoomScale="90" zoomScaleNormal="9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42" t="s">
        <v>3285</v>
      </c>
      <c r="B1" s="141"/>
      <c r="C1" s="141"/>
      <c r="D1" s="141"/>
      <c r="E1" s="141"/>
      <c r="F1" s="141"/>
      <c r="G1" s="141"/>
    </row>
    <row r="2" spans="1:7" x14ac:dyDescent="0.25">
      <c r="A2" s="138" t="str">
        <f>ENTE_PUBLICO_A</f>
        <v>Instituto Municipal de Vivienda de León, Guanajuato (IMUVI), Gobierno del Estado de Guanajuato (a)</v>
      </c>
      <c r="B2" s="138"/>
      <c r="C2" s="138"/>
      <c r="D2" s="138"/>
      <c r="E2" s="138"/>
      <c r="F2" s="138"/>
      <c r="G2" s="138"/>
    </row>
    <row r="3" spans="1:7" x14ac:dyDescent="0.25">
      <c r="A3" s="145" t="s">
        <v>277</v>
      </c>
      <c r="B3" s="145"/>
      <c r="C3" s="145"/>
      <c r="D3" s="145"/>
      <c r="E3" s="145"/>
      <c r="F3" s="145"/>
      <c r="G3" s="145"/>
    </row>
    <row r="4" spans="1:7" x14ac:dyDescent="0.25">
      <c r="A4" s="145" t="s">
        <v>278</v>
      </c>
      <c r="B4" s="145"/>
      <c r="C4" s="145"/>
      <c r="D4" s="145"/>
      <c r="E4" s="145"/>
      <c r="F4" s="145"/>
      <c r="G4" s="145"/>
    </row>
    <row r="5" spans="1:7" x14ac:dyDescent="0.25">
      <c r="A5" s="145" t="str">
        <f>TRIMESTRE</f>
        <v>Del 1 de enero al 31 de diciembre de 2023 (b)</v>
      </c>
      <c r="B5" s="145"/>
      <c r="C5" s="145"/>
      <c r="D5" s="145"/>
      <c r="E5" s="145"/>
      <c r="F5" s="145"/>
      <c r="G5" s="145"/>
    </row>
    <row r="6" spans="1:7" x14ac:dyDescent="0.25">
      <c r="A6" s="139" t="s">
        <v>118</v>
      </c>
      <c r="B6" s="139"/>
      <c r="C6" s="139"/>
      <c r="D6" s="139"/>
      <c r="E6" s="139"/>
      <c r="F6" s="139"/>
      <c r="G6" s="139"/>
    </row>
    <row r="7" spans="1:7" ht="15" customHeight="1" x14ac:dyDescent="0.25">
      <c r="A7" s="143" t="s">
        <v>0</v>
      </c>
      <c r="B7" s="143" t="s">
        <v>279</v>
      </c>
      <c r="C7" s="143"/>
      <c r="D7" s="143"/>
      <c r="E7" s="143"/>
      <c r="F7" s="143"/>
      <c r="G7" s="144" t="s">
        <v>280</v>
      </c>
    </row>
    <row r="8" spans="1:7" ht="30" x14ac:dyDescent="0.25">
      <c r="A8" s="143"/>
      <c r="B8" s="37" t="s">
        <v>281</v>
      </c>
      <c r="C8" s="37" t="s">
        <v>282</v>
      </c>
      <c r="D8" s="37" t="s">
        <v>283</v>
      </c>
      <c r="E8" s="37" t="s">
        <v>167</v>
      </c>
      <c r="F8" s="37" t="s">
        <v>284</v>
      </c>
      <c r="G8" s="143"/>
    </row>
    <row r="9" spans="1:7" x14ac:dyDescent="0.25">
      <c r="A9" s="68" t="s">
        <v>285</v>
      </c>
      <c r="B9" s="65">
        <f>SUM(B10,B18,B28,B38,B48,B58,B62,B71,B75)</f>
        <v>225706880</v>
      </c>
      <c r="C9" s="65">
        <f t="shared" ref="C9:G9" si="0">SUM(C10,C18,C28,C38,C48,C58,C62,C71,C75)</f>
        <v>16097204</v>
      </c>
      <c r="D9" s="65">
        <f t="shared" si="0"/>
        <v>241804084</v>
      </c>
      <c r="E9" s="65">
        <f t="shared" si="0"/>
        <v>82847747</v>
      </c>
      <c r="F9" s="65">
        <f t="shared" si="0"/>
        <v>81343959</v>
      </c>
      <c r="G9" s="65">
        <f t="shared" si="0"/>
        <v>158956337</v>
      </c>
    </row>
    <row r="10" spans="1:7" x14ac:dyDescent="0.25">
      <c r="A10" s="69" t="s">
        <v>286</v>
      </c>
      <c r="B10" s="66">
        <f>SUM(B11:B17)</f>
        <v>61276868</v>
      </c>
      <c r="C10" s="66">
        <f t="shared" ref="C10:G10" si="1">SUM(C11:C17)</f>
        <v>0</v>
      </c>
      <c r="D10" s="66">
        <f t="shared" si="1"/>
        <v>61276868</v>
      </c>
      <c r="E10" s="66">
        <f>SUM(E11:E17)</f>
        <v>51024506</v>
      </c>
      <c r="F10" s="66">
        <f t="shared" si="1"/>
        <v>50229101</v>
      </c>
      <c r="G10" s="66">
        <f t="shared" si="1"/>
        <v>10252362</v>
      </c>
    </row>
    <row r="11" spans="1:7" x14ac:dyDescent="0.25">
      <c r="A11" s="70" t="s">
        <v>287</v>
      </c>
      <c r="B11" s="66">
        <v>27788174</v>
      </c>
      <c r="C11" s="66">
        <v>0</v>
      </c>
      <c r="D11" s="66">
        <f>+B11+C11</f>
        <v>27788174</v>
      </c>
      <c r="E11" s="66">
        <v>27285197</v>
      </c>
      <c r="F11" s="66">
        <v>27285197</v>
      </c>
      <c r="G11" s="66">
        <f>D11-E11</f>
        <v>502977</v>
      </c>
    </row>
    <row r="12" spans="1:7" x14ac:dyDescent="0.25">
      <c r="A12" s="70" t="s">
        <v>288</v>
      </c>
      <c r="B12" s="66">
        <v>1830000</v>
      </c>
      <c r="C12" s="66">
        <v>0</v>
      </c>
      <c r="D12" s="66">
        <f t="shared" ref="D12:D17" si="2">+B12+C12</f>
        <v>1830000</v>
      </c>
      <c r="E12" s="66">
        <v>820458</v>
      </c>
      <c r="F12" s="66">
        <v>820458</v>
      </c>
      <c r="G12" s="66">
        <f>D12-E12</f>
        <v>1009542</v>
      </c>
    </row>
    <row r="13" spans="1:7" x14ac:dyDescent="0.25">
      <c r="A13" s="70" t="s">
        <v>289</v>
      </c>
      <c r="B13" s="66">
        <v>6361536</v>
      </c>
      <c r="C13" s="66">
        <v>0</v>
      </c>
      <c r="D13" s="66">
        <f t="shared" si="2"/>
        <v>6361536</v>
      </c>
      <c r="E13" s="66">
        <v>5702285</v>
      </c>
      <c r="F13" s="66">
        <v>5702285</v>
      </c>
      <c r="G13" s="66">
        <f t="shared" ref="G13:G17" si="3">D13-E13</f>
        <v>659251</v>
      </c>
    </row>
    <row r="14" spans="1:7" x14ac:dyDescent="0.25">
      <c r="A14" s="70" t="s">
        <v>290</v>
      </c>
      <c r="B14" s="66">
        <v>6827694</v>
      </c>
      <c r="C14" s="66">
        <v>0</v>
      </c>
      <c r="D14" s="66">
        <f t="shared" si="2"/>
        <v>6827694</v>
      </c>
      <c r="E14" s="66">
        <v>6076357</v>
      </c>
      <c r="F14" s="66">
        <v>5280952</v>
      </c>
      <c r="G14" s="66">
        <f t="shared" si="3"/>
        <v>751337</v>
      </c>
    </row>
    <row r="15" spans="1:7" x14ac:dyDescent="0.25">
      <c r="A15" s="70" t="s">
        <v>291</v>
      </c>
      <c r="B15" s="66">
        <v>13969464</v>
      </c>
      <c r="C15" s="66">
        <v>0</v>
      </c>
      <c r="D15" s="66">
        <f t="shared" si="2"/>
        <v>13969464</v>
      </c>
      <c r="E15" s="66">
        <v>11140209</v>
      </c>
      <c r="F15" s="66">
        <v>11140209</v>
      </c>
      <c r="G15" s="66">
        <f t="shared" si="3"/>
        <v>2829255</v>
      </c>
    </row>
    <row r="16" spans="1:7" x14ac:dyDescent="0.25">
      <c r="A16" s="70" t="s">
        <v>292</v>
      </c>
      <c r="B16" s="66">
        <v>4500000</v>
      </c>
      <c r="C16" s="66">
        <v>0</v>
      </c>
      <c r="D16" s="66">
        <f t="shared" si="2"/>
        <v>4500000</v>
      </c>
      <c r="E16" s="66">
        <v>0</v>
      </c>
      <c r="F16" s="66">
        <v>0</v>
      </c>
      <c r="G16" s="66">
        <f t="shared" si="3"/>
        <v>4500000</v>
      </c>
    </row>
    <row r="17" spans="1:7" x14ac:dyDescent="0.25">
      <c r="A17" s="70" t="s">
        <v>293</v>
      </c>
      <c r="B17" s="66">
        <v>0</v>
      </c>
      <c r="C17" s="66">
        <v>0</v>
      </c>
      <c r="D17" s="66">
        <f t="shared" si="2"/>
        <v>0</v>
      </c>
      <c r="E17" s="66">
        <v>0</v>
      </c>
      <c r="F17" s="66">
        <v>0</v>
      </c>
      <c r="G17" s="66">
        <f t="shared" si="3"/>
        <v>0</v>
      </c>
    </row>
    <row r="18" spans="1:7" x14ac:dyDescent="0.25">
      <c r="A18" s="69" t="s">
        <v>294</v>
      </c>
      <c r="B18" s="66">
        <f>SUM(B19:B27)</f>
        <v>2725410</v>
      </c>
      <c r="C18" s="66">
        <f t="shared" ref="C18:G18" si="4">SUM(C19:C27)</f>
        <v>1332330</v>
      </c>
      <c r="D18" s="66">
        <f t="shared" si="4"/>
        <v>4057740</v>
      </c>
      <c r="E18" s="66">
        <f t="shared" si="4"/>
        <v>2382228</v>
      </c>
      <c r="F18" s="66">
        <f t="shared" si="4"/>
        <v>2309983</v>
      </c>
      <c r="G18" s="66">
        <f t="shared" si="4"/>
        <v>1675512</v>
      </c>
    </row>
    <row r="19" spans="1:7" x14ac:dyDescent="0.25">
      <c r="A19" s="70" t="s">
        <v>295</v>
      </c>
      <c r="B19" s="66">
        <v>658000</v>
      </c>
      <c r="C19" s="66">
        <v>101750</v>
      </c>
      <c r="D19" s="66">
        <f t="shared" ref="D19:D27" si="5">+B19+C19</f>
        <v>759750</v>
      </c>
      <c r="E19" s="66">
        <v>481064</v>
      </c>
      <c r="F19" s="66">
        <v>481064</v>
      </c>
      <c r="G19" s="66">
        <f>D19-E19</f>
        <v>278686</v>
      </c>
    </row>
    <row r="20" spans="1:7" x14ac:dyDescent="0.25">
      <c r="A20" s="70" t="s">
        <v>296</v>
      </c>
      <c r="B20" s="66">
        <v>41700</v>
      </c>
      <c r="C20" s="66">
        <v>0</v>
      </c>
      <c r="D20" s="66">
        <f t="shared" si="5"/>
        <v>41700</v>
      </c>
      <c r="E20" s="66">
        <v>40096</v>
      </c>
      <c r="F20" s="66">
        <v>40096</v>
      </c>
      <c r="G20" s="66">
        <f t="shared" ref="G20:G27" si="6">D20-E20</f>
        <v>1604</v>
      </c>
    </row>
    <row r="21" spans="1:7" x14ac:dyDescent="0.25">
      <c r="A21" s="70" t="s">
        <v>297</v>
      </c>
      <c r="B21" s="66">
        <v>0</v>
      </c>
      <c r="C21" s="66">
        <v>0</v>
      </c>
      <c r="D21" s="66">
        <f t="shared" si="5"/>
        <v>0</v>
      </c>
      <c r="E21" s="66">
        <v>0</v>
      </c>
      <c r="F21" s="66">
        <v>0</v>
      </c>
      <c r="G21" s="66">
        <f t="shared" si="6"/>
        <v>0</v>
      </c>
    </row>
    <row r="22" spans="1:7" x14ac:dyDescent="0.25">
      <c r="A22" s="70" t="s">
        <v>298</v>
      </c>
      <c r="B22" s="66">
        <v>83400</v>
      </c>
      <c r="C22" s="66">
        <v>15000</v>
      </c>
      <c r="D22" s="66">
        <f t="shared" si="5"/>
        <v>98400</v>
      </c>
      <c r="E22" s="66">
        <v>54638</v>
      </c>
      <c r="F22" s="66">
        <v>54638</v>
      </c>
      <c r="G22" s="66">
        <f t="shared" si="6"/>
        <v>43762</v>
      </c>
    </row>
    <row r="23" spans="1:7" x14ac:dyDescent="0.25">
      <c r="A23" s="70" t="s">
        <v>299</v>
      </c>
      <c r="B23" s="66">
        <v>81360</v>
      </c>
      <c r="C23" s="66">
        <v>-10000</v>
      </c>
      <c r="D23" s="66">
        <f t="shared" si="5"/>
        <v>71360</v>
      </c>
      <c r="E23" s="66">
        <v>3462</v>
      </c>
      <c r="F23" s="66">
        <v>3462</v>
      </c>
      <c r="G23" s="66">
        <f t="shared" si="6"/>
        <v>67898</v>
      </c>
    </row>
    <row r="24" spans="1:7" x14ac:dyDescent="0.25">
      <c r="A24" s="70" t="s">
        <v>300</v>
      </c>
      <c r="B24" s="66">
        <v>1420000</v>
      </c>
      <c r="C24" s="66">
        <v>670000</v>
      </c>
      <c r="D24" s="66">
        <f t="shared" si="5"/>
        <v>2090000</v>
      </c>
      <c r="E24" s="66">
        <v>1091593</v>
      </c>
      <c r="F24" s="66">
        <v>1019948</v>
      </c>
      <c r="G24" s="66">
        <f t="shared" si="6"/>
        <v>998407</v>
      </c>
    </row>
    <row r="25" spans="1:7" x14ac:dyDescent="0.25">
      <c r="A25" s="70" t="s">
        <v>301</v>
      </c>
      <c r="B25" s="66">
        <v>151000</v>
      </c>
      <c r="C25" s="66">
        <v>133250</v>
      </c>
      <c r="D25" s="66">
        <f t="shared" si="5"/>
        <v>284250</v>
      </c>
      <c r="E25" s="66">
        <v>219303</v>
      </c>
      <c r="F25" s="66">
        <v>218703</v>
      </c>
      <c r="G25" s="66">
        <f t="shared" si="6"/>
        <v>64947</v>
      </c>
    </row>
    <row r="26" spans="1:7" x14ac:dyDescent="0.25">
      <c r="A26" s="70" t="s">
        <v>302</v>
      </c>
      <c r="B26" s="66">
        <v>0</v>
      </c>
      <c r="C26" s="66">
        <v>0</v>
      </c>
      <c r="D26" s="66">
        <f t="shared" si="5"/>
        <v>0</v>
      </c>
      <c r="E26" s="66">
        <v>0</v>
      </c>
      <c r="F26" s="66">
        <v>0</v>
      </c>
      <c r="G26" s="66">
        <f t="shared" si="6"/>
        <v>0</v>
      </c>
    </row>
    <row r="27" spans="1:7" x14ac:dyDescent="0.25">
      <c r="A27" s="70" t="s">
        <v>303</v>
      </c>
      <c r="B27" s="66">
        <v>289950</v>
      </c>
      <c r="C27" s="66">
        <v>422330</v>
      </c>
      <c r="D27" s="66">
        <f t="shared" si="5"/>
        <v>712280</v>
      </c>
      <c r="E27" s="66">
        <v>492072</v>
      </c>
      <c r="F27" s="66">
        <v>492072</v>
      </c>
      <c r="G27" s="66">
        <f t="shared" si="6"/>
        <v>220208</v>
      </c>
    </row>
    <row r="28" spans="1:7" x14ac:dyDescent="0.25">
      <c r="A28" s="69" t="s">
        <v>304</v>
      </c>
      <c r="B28" s="66">
        <f>SUM(B29:B37)</f>
        <v>17204119</v>
      </c>
      <c r="C28" s="66">
        <f t="shared" ref="C28:G28" si="7">SUM(C29:C37)</f>
        <v>-670000</v>
      </c>
      <c r="D28" s="66">
        <f t="shared" si="7"/>
        <v>16534119</v>
      </c>
      <c r="E28" s="66">
        <f t="shared" si="7"/>
        <v>11384863</v>
      </c>
      <c r="F28" s="66">
        <f t="shared" si="7"/>
        <v>10752725</v>
      </c>
      <c r="G28" s="66">
        <f t="shared" si="7"/>
        <v>5149256</v>
      </c>
    </row>
    <row r="29" spans="1:7" x14ac:dyDescent="0.25">
      <c r="A29" s="70" t="s">
        <v>305</v>
      </c>
      <c r="B29" s="66">
        <v>1113000</v>
      </c>
      <c r="C29" s="66">
        <v>-290000</v>
      </c>
      <c r="D29" s="66">
        <f t="shared" ref="D29:D37" si="8">+B29+C29</f>
        <v>823000</v>
      </c>
      <c r="E29" s="66">
        <v>661073</v>
      </c>
      <c r="F29" s="66">
        <v>633844</v>
      </c>
      <c r="G29" s="66">
        <f>D29-E29</f>
        <v>161927</v>
      </c>
    </row>
    <row r="30" spans="1:7" x14ac:dyDescent="0.25">
      <c r="A30" s="70" t="s">
        <v>306</v>
      </c>
      <c r="B30" s="66">
        <v>473000</v>
      </c>
      <c r="C30" s="66">
        <v>622600</v>
      </c>
      <c r="D30" s="66">
        <f t="shared" si="8"/>
        <v>1095600</v>
      </c>
      <c r="E30" s="66">
        <v>665008</v>
      </c>
      <c r="F30" s="66">
        <v>653437</v>
      </c>
      <c r="G30" s="66">
        <f t="shared" ref="G30:G37" si="9">D30-E30</f>
        <v>430592</v>
      </c>
    </row>
    <row r="31" spans="1:7" x14ac:dyDescent="0.25">
      <c r="A31" s="70" t="s">
        <v>307</v>
      </c>
      <c r="B31" s="66">
        <v>6178900</v>
      </c>
      <c r="C31" s="66">
        <v>-258700</v>
      </c>
      <c r="D31" s="66">
        <f t="shared" si="8"/>
        <v>5920200</v>
      </c>
      <c r="E31" s="66">
        <v>4179758</v>
      </c>
      <c r="F31" s="66">
        <v>3894995</v>
      </c>
      <c r="G31" s="66">
        <f t="shared" si="9"/>
        <v>1740442</v>
      </c>
    </row>
    <row r="32" spans="1:7" x14ac:dyDescent="0.25">
      <c r="A32" s="70" t="s">
        <v>308</v>
      </c>
      <c r="B32" s="66">
        <v>4341180</v>
      </c>
      <c r="C32" s="66">
        <v>-960000</v>
      </c>
      <c r="D32" s="66">
        <f t="shared" si="8"/>
        <v>3381180</v>
      </c>
      <c r="E32" s="66">
        <v>1739747</v>
      </c>
      <c r="F32" s="66">
        <v>1737614</v>
      </c>
      <c r="G32" s="66">
        <f t="shared" si="9"/>
        <v>1641433</v>
      </c>
    </row>
    <row r="33" spans="1:7" x14ac:dyDescent="0.25">
      <c r="A33" s="70" t="s">
        <v>309</v>
      </c>
      <c r="B33" s="66">
        <v>1960330</v>
      </c>
      <c r="C33" s="66">
        <v>170000</v>
      </c>
      <c r="D33" s="66">
        <f t="shared" si="8"/>
        <v>2130330</v>
      </c>
      <c r="E33" s="66">
        <v>1460437</v>
      </c>
      <c r="F33" s="66">
        <v>1460437</v>
      </c>
      <c r="G33" s="66">
        <f t="shared" si="9"/>
        <v>669893</v>
      </c>
    </row>
    <row r="34" spans="1:7" x14ac:dyDescent="0.25">
      <c r="A34" s="70" t="s">
        <v>310</v>
      </c>
      <c r="B34" s="66">
        <v>922500</v>
      </c>
      <c r="C34" s="66">
        <v>17000</v>
      </c>
      <c r="D34" s="66">
        <f t="shared" si="8"/>
        <v>939500</v>
      </c>
      <c r="E34" s="66">
        <v>743541</v>
      </c>
      <c r="F34" s="66">
        <v>634623</v>
      </c>
      <c r="G34" s="66">
        <f t="shared" si="9"/>
        <v>195959</v>
      </c>
    </row>
    <row r="35" spans="1:7" x14ac:dyDescent="0.25">
      <c r="A35" s="70" t="s">
        <v>311</v>
      </c>
      <c r="B35" s="66">
        <v>355000</v>
      </c>
      <c r="C35" s="66">
        <v>-222000</v>
      </c>
      <c r="D35" s="66">
        <f t="shared" si="8"/>
        <v>133000</v>
      </c>
      <c r="E35" s="66">
        <v>17104</v>
      </c>
      <c r="F35" s="66">
        <v>17104</v>
      </c>
      <c r="G35" s="66">
        <f t="shared" si="9"/>
        <v>115896</v>
      </c>
    </row>
    <row r="36" spans="1:7" x14ac:dyDescent="0.25">
      <c r="A36" s="70" t="s">
        <v>312</v>
      </c>
      <c r="B36" s="66">
        <v>439800</v>
      </c>
      <c r="C36" s="66">
        <v>321100</v>
      </c>
      <c r="D36" s="66">
        <f t="shared" si="8"/>
        <v>760900</v>
      </c>
      <c r="E36" s="66">
        <v>694046</v>
      </c>
      <c r="F36" s="66">
        <v>693500</v>
      </c>
      <c r="G36" s="66">
        <f t="shared" si="9"/>
        <v>66854</v>
      </c>
    </row>
    <row r="37" spans="1:7" x14ac:dyDescent="0.25">
      <c r="A37" s="70" t="s">
        <v>313</v>
      </c>
      <c r="B37" s="66">
        <v>1420409</v>
      </c>
      <c r="C37" s="66">
        <v>-70000</v>
      </c>
      <c r="D37" s="66">
        <f t="shared" si="8"/>
        <v>1350409</v>
      </c>
      <c r="E37" s="66">
        <v>1224149</v>
      </c>
      <c r="F37" s="66">
        <v>1027171</v>
      </c>
      <c r="G37" s="66">
        <f t="shared" si="9"/>
        <v>126260</v>
      </c>
    </row>
    <row r="38" spans="1:7" x14ac:dyDescent="0.25">
      <c r="A38" s="69" t="s">
        <v>314</v>
      </c>
      <c r="B38" s="66">
        <f>SUM(B39:B47)</f>
        <v>150000</v>
      </c>
      <c r="C38" s="66">
        <f t="shared" ref="C38:G38" si="10">SUM(C39:C47)</f>
        <v>15434874</v>
      </c>
      <c r="D38" s="66">
        <f t="shared" si="10"/>
        <v>15584874</v>
      </c>
      <c r="E38" s="66">
        <f t="shared" si="10"/>
        <v>8857427</v>
      </c>
      <c r="F38" s="66">
        <f t="shared" si="10"/>
        <v>8853427</v>
      </c>
      <c r="G38" s="66">
        <f t="shared" si="10"/>
        <v>6727447</v>
      </c>
    </row>
    <row r="39" spans="1:7" x14ac:dyDescent="0.25">
      <c r="A39" s="70" t="s">
        <v>315</v>
      </c>
      <c r="B39" s="66">
        <v>0</v>
      </c>
      <c r="C39" s="66">
        <v>0</v>
      </c>
      <c r="D39" s="66">
        <f t="shared" ref="D39:D47" si="11">+B39+C39</f>
        <v>0</v>
      </c>
      <c r="E39" s="66">
        <v>0</v>
      </c>
      <c r="F39" s="66">
        <v>0</v>
      </c>
      <c r="G39" s="66">
        <f>D39-E39</f>
        <v>0</v>
      </c>
    </row>
    <row r="40" spans="1:7" x14ac:dyDescent="0.25">
      <c r="A40" s="70" t="s">
        <v>316</v>
      </c>
      <c r="B40" s="66">
        <v>0</v>
      </c>
      <c r="C40" s="66">
        <v>0</v>
      </c>
      <c r="D40" s="66">
        <f t="shared" si="11"/>
        <v>0</v>
      </c>
      <c r="E40" s="66">
        <v>0</v>
      </c>
      <c r="F40" s="66">
        <v>0</v>
      </c>
      <c r="G40" s="66">
        <f t="shared" ref="G40:G47" si="12">D40-E40</f>
        <v>0</v>
      </c>
    </row>
    <row r="41" spans="1:7" x14ac:dyDescent="0.25">
      <c r="A41" s="70" t="s">
        <v>317</v>
      </c>
      <c r="B41" s="66">
        <v>0</v>
      </c>
      <c r="C41" s="66">
        <v>0</v>
      </c>
      <c r="D41" s="66">
        <f t="shared" si="11"/>
        <v>0</v>
      </c>
      <c r="E41" s="66">
        <v>0</v>
      </c>
      <c r="F41" s="66">
        <v>0</v>
      </c>
      <c r="G41" s="66">
        <f t="shared" si="12"/>
        <v>0</v>
      </c>
    </row>
    <row r="42" spans="1:7" x14ac:dyDescent="0.25">
      <c r="A42" s="70" t="s">
        <v>318</v>
      </c>
      <c r="B42" s="66">
        <v>150000</v>
      </c>
      <c r="C42" s="66">
        <v>15434874</v>
      </c>
      <c r="D42" s="66">
        <f t="shared" si="11"/>
        <v>15584874</v>
      </c>
      <c r="E42" s="66">
        <v>8857427</v>
      </c>
      <c r="F42" s="66">
        <v>8853427</v>
      </c>
      <c r="G42" s="66">
        <f t="shared" si="12"/>
        <v>6727447</v>
      </c>
    </row>
    <row r="43" spans="1:7" x14ac:dyDescent="0.25">
      <c r="A43" s="70" t="s">
        <v>319</v>
      </c>
      <c r="B43" s="66">
        <v>0</v>
      </c>
      <c r="C43" s="66">
        <v>0</v>
      </c>
      <c r="D43" s="66">
        <f t="shared" si="11"/>
        <v>0</v>
      </c>
      <c r="E43" s="66">
        <v>0</v>
      </c>
      <c r="F43" s="66">
        <v>0</v>
      </c>
      <c r="G43" s="66">
        <f t="shared" si="12"/>
        <v>0</v>
      </c>
    </row>
    <row r="44" spans="1:7" x14ac:dyDescent="0.25">
      <c r="A44" s="70" t="s">
        <v>320</v>
      </c>
      <c r="B44" s="66">
        <v>0</v>
      </c>
      <c r="C44" s="66">
        <v>0</v>
      </c>
      <c r="D44" s="66">
        <f t="shared" si="11"/>
        <v>0</v>
      </c>
      <c r="E44" s="66">
        <v>0</v>
      </c>
      <c r="F44" s="66">
        <v>0</v>
      </c>
      <c r="G44" s="66">
        <f t="shared" si="12"/>
        <v>0</v>
      </c>
    </row>
    <row r="45" spans="1:7" x14ac:dyDescent="0.25">
      <c r="A45" s="70" t="s">
        <v>321</v>
      </c>
      <c r="B45" s="66">
        <v>0</v>
      </c>
      <c r="C45" s="66">
        <v>0</v>
      </c>
      <c r="D45" s="66">
        <f t="shared" si="11"/>
        <v>0</v>
      </c>
      <c r="E45" s="66">
        <v>0</v>
      </c>
      <c r="F45" s="66">
        <v>0</v>
      </c>
      <c r="G45" s="66">
        <f t="shared" si="12"/>
        <v>0</v>
      </c>
    </row>
    <row r="46" spans="1:7" x14ac:dyDescent="0.25">
      <c r="A46" s="70" t="s">
        <v>322</v>
      </c>
      <c r="B46" s="66">
        <v>0</v>
      </c>
      <c r="C46" s="66">
        <v>0</v>
      </c>
      <c r="D46" s="66">
        <f t="shared" si="11"/>
        <v>0</v>
      </c>
      <c r="E46" s="66">
        <v>0</v>
      </c>
      <c r="F46" s="66">
        <v>0</v>
      </c>
      <c r="G46" s="66">
        <f t="shared" si="12"/>
        <v>0</v>
      </c>
    </row>
    <row r="47" spans="1:7" x14ac:dyDescent="0.25">
      <c r="A47" s="70" t="s">
        <v>323</v>
      </c>
      <c r="B47" s="66">
        <v>0</v>
      </c>
      <c r="C47" s="66">
        <v>0</v>
      </c>
      <c r="D47" s="66">
        <f t="shared" si="11"/>
        <v>0</v>
      </c>
      <c r="E47" s="66">
        <v>0</v>
      </c>
      <c r="F47" s="66">
        <v>0</v>
      </c>
      <c r="G47" s="66">
        <f t="shared" si="12"/>
        <v>0</v>
      </c>
    </row>
    <row r="48" spans="1:7" x14ac:dyDescent="0.25">
      <c r="A48" s="69" t="s">
        <v>324</v>
      </c>
      <c r="B48" s="66">
        <f>SUM(B49:B57)</f>
        <v>13318750</v>
      </c>
      <c r="C48" s="66">
        <f t="shared" ref="C48:G48" si="13">SUM(C49:C57)</f>
        <v>0</v>
      </c>
      <c r="D48" s="66">
        <f t="shared" si="13"/>
        <v>13318750</v>
      </c>
      <c r="E48" s="66">
        <f t="shared" si="13"/>
        <v>8373553</v>
      </c>
      <c r="F48" s="66">
        <f t="shared" si="13"/>
        <v>8373553</v>
      </c>
      <c r="G48" s="66">
        <f t="shared" si="13"/>
        <v>4945197</v>
      </c>
    </row>
    <row r="49" spans="1:7" x14ac:dyDescent="0.25">
      <c r="A49" s="70" t="s">
        <v>325</v>
      </c>
      <c r="B49" s="66">
        <v>1101500</v>
      </c>
      <c r="C49" s="66">
        <v>-100000</v>
      </c>
      <c r="D49" s="66">
        <f t="shared" ref="D49:D57" si="14">+B49+C49</f>
        <v>1001500</v>
      </c>
      <c r="E49" s="66">
        <v>618804</v>
      </c>
      <c r="F49" s="66">
        <v>618804</v>
      </c>
      <c r="G49" s="66">
        <f>D49-E49</f>
        <v>382696</v>
      </c>
    </row>
    <row r="50" spans="1:7" x14ac:dyDescent="0.25">
      <c r="A50" s="70" t="s">
        <v>326</v>
      </c>
      <c r="B50" s="66">
        <v>85000</v>
      </c>
      <c r="C50" s="66">
        <v>155000</v>
      </c>
      <c r="D50" s="66">
        <f t="shared" si="14"/>
        <v>240000</v>
      </c>
      <c r="E50" s="66">
        <v>172188</v>
      </c>
      <c r="F50" s="66">
        <v>172188</v>
      </c>
      <c r="G50" s="66">
        <f t="shared" ref="G50:G57" si="15">D50-E50</f>
        <v>67812</v>
      </c>
    </row>
    <row r="51" spans="1:7" x14ac:dyDescent="0.25">
      <c r="A51" s="70" t="s">
        <v>327</v>
      </c>
      <c r="B51" s="66">
        <v>0</v>
      </c>
      <c r="C51" s="66">
        <v>0</v>
      </c>
      <c r="D51" s="66">
        <f t="shared" si="14"/>
        <v>0</v>
      </c>
      <c r="E51" s="66">
        <v>0</v>
      </c>
      <c r="F51" s="66">
        <v>0</v>
      </c>
      <c r="G51" s="66">
        <f t="shared" si="15"/>
        <v>0</v>
      </c>
    </row>
    <row r="52" spans="1:7" x14ac:dyDescent="0.25">
      <c r="A52" s="70" t="s">
        <v>328</v>
      </c>
      <c r="B52" s="66">
        <v>1235000</v>
      </c>
      <c r="C52" s="66">
        <v>-35000</v>
      </c>
      <c r="D52" s="66">
        <f t="shared" si="14"/>
        <v>1200000</v>
      </c>
      <c r="E52" s="66">
        <v>1004767</v>
      </c>
      <c r="F52" s="66">
        <v>1004767</v>
      </c>
      <c r="G52" s="66">
        <f t="shared" si="15"/>
        <v>195233</v>
      </c>
    </row>
    <row r="53" spans="1:7" x14ac:dyDescent="0.25">
      <c r="A53" s="70" t="s">
        <v>329</v>
      </c>
      <c r="B53" s="66">
        <v>0</v>
      </c>
      <c r="C53" s="66">
        <v>0</v>
      </c>
      <c r="D53" s="66">
        <f t="shared" si="14"/>
        <v>0</v>
      </c>
      <c r="E53" s="66">
        <v>0</v>
      </c>
      <c r="F53" s="66">
        <v>0</v>
      </c>
      <c r="G53" s="66">
        <f t="shared" si="15"/>
        <v>0</v>
      </c>
    </row>
    <row r="54" spans="1:7" x14ac:dyDescent="0.25">
      <c r="A54" s="70" t="s">
        <v>330</v>
      </c>
      <c r="B54" s="66">
        <v>155100</v>
      </c>
      <c r="C54" s="66">
        <v>-20000</v>
      </c>
      <c r="D54" s="66">
        <f t="shared" si="14"/>
        <v>135100</v>
      </c>
      <c r="E54" s="66">
        <v>0</v>
      </c>
      <c r="F54" s="66">
        <v>0</v>
      </c>
      <c r="G54" s="66">
        <f t="shared" si="15"/>
        <v>135100</v>
      </c>
    </row>
    <row r="55" spans="1:7" x14ac:dyDescent="0.25">
      <c r="A55" s="70" t="s">
        <v>331</v>
      </c>
      <c r="B55" s="66">
        <v>0</v>
      </c>
      <c r="C55" s="66">
        <v>0</v>
      </c>
      <c r="D55" s="66">
        <f t="shared" si="14"/>
        <v>0</v>
      </c>
      <c r="E55" s="66">
        <v>0</v>
      </c>
      <c r="F55" s="66">
        <v>0</v>
      </c>
      <c r="G55" s="66">
        <f t="shared" si="15"/>
        <v>0</v>
      </c>
    </row>
    <row r="56" spans="1:7" x14ac:dyDescent="0.25">
      <c r="A56" s="70" t="s">
        <v>332</v>
      </c>
      <c r="B56" s="66">
        <v>10000000</v>
      </c>
      <c r="C56" s="66">
        <v>0</v>
      </c>
      <c r="D56" s="66">
        <f t="shared" si="14"/>
        <v>10000000</v>
      </c>
      <c r="E56" s="66">
        <v>6000000</v>
      </c>
      <c r="F56" s="66">
        <v>6000000</v>
      </c>
      <c r="G56" s="66">
        <f t="shared" si="15"/>
        <v>4000000</v>
      </c>
    </row>
    <row r="57" spans="1:7" x14ac:dyDescent="0.25">
      <c r="A57" s="70" t="s">
        <v>333</v>
      </c>
      <c r="B57" s="66">
        <v>742150</v>
      </c>
      <c r="C57" s="66">
        <v>0</v>
      </c>
      <c r="D57" s="66">
        <f t="shared" si="14"/>
        <v>742150</v>
      </c>
      <c r="E57" s="66">
        <v>577794</v>
      </c>
      <c r="F57" s="66">
        <v>577794</v>
      </c>
      <c r="G57" s="66">
        <f t="shared" si="15"/>
        <v>164356</v>
      </c>
    </row>
    <row r="58" spans="1:7" x14ac:dyDescent="0.25">
      <c r="A58" s="69" t="s">
        <v>334</v>
      </c>
      <c r="B58" s="66">
        <f>SUM(B59:B61)</f>
        <v>131031733</v>
      </c>
      <c r="C58" s="66">
        <f t="shared" ref="C58:G58" si="16">SUM(C59:C61)</f>
        <v>0</v>
      </c>
      <c r="D58" s="66">
        <f t="shared" si="16"/>
        <v>131031733</v>
      </c>
      <c r="E58" s="66">
        <f t="shared" si="16"/>
        <v>825170</v>
      </c>
      <c r="F58" s="66">
        <f t="shared" si="16"/>
        <v>825170</v>
      </c>
      <c r="G58" s="66">
        <f t="shared" si="16"/>
        <v>130206563</v>
      </c>
    </row>
    <row r="59" spans="1:7" x14ac:dyDescent="0.25">
      <c r="A59" s="70" t="s">
        <v>335</v>
      </c>
      <c r="B59" s="66">
        <v>0</v>
      </c>
      <c r="C59" s="66">
        <v>0</v>
      </c>
      <c r="D59" s="66">
        <f t="shared" ref="D59:D61" si="17">+B59+C59</f>
        <v>0</v>
      </c>
      <c r="E59" s="66">
        <v>0</v>
      </c>
      <c r="F59" s="66">
        <v>0</v>
      </c>
      <c r="G59" s="66">
        <f>D59-E59</f>
        <v>0</v>
      </c>
    </row>
    <row r="60" spans="1:7" x14ac:dyDescent="0.25">
      <c r="A60" s="70" t="s">
        <v>336</v>
      </c>
      <c r="B60" s="66">
        <v>131031733</v>
      </c>
      <c r="C60" s="66">
        <v>0</v>
      </c>
      <c r="D60" s="66">
        <f t="shared" si="17"/>
        <v>131031733</v>
      </c>
      <c r="E60" s="66">
        <v>825170</v>
      </c>
      <c r="F60" s="66">
        <v>825170</v>
      </c>
      <c r="G60" s="66">
        <f t="shared" ref="G60:G61" si="18">D60-E60</f>
        <v>130206563</v>
      </c>
    </row>
    <row r="61" spans="1:7" x14ac:dyDescent="0.25">
      <c r="A61" s="70" t="s">
        <v>337</v>
      </c>
      <c r="B61" s="66">
        <v>0</v>
      </c>
      <c r="C61" s="66">
        <v>0</v>
      </c>
      <c r="D61" s="66">
        <f t="shared" si="17"/>
        <v>0</v>
      </c>
      <c r="E61" s="66">
        <v>0</v>
      </c>
      <c r="F61" s="66">
        <v>0</v>
      </c>
      <c r="G61" s="66">
        <f t="shared" si="18"/>
        <v>0</v>
      </c>
    </row>
    <row r="62" spans="1:7" x14ac:dyDescent="0.25">
      <c r="A62" s="69" t="s">
        <v>338</v>
      </c>
      <c r="B62" s="66">
        <f>SUM(B63:B67,B69:B70)</f>
        <v>0</v>
      </c>
      <c r="C62" s="66">
        <f t="shared" ref="C62:G62" si="19">SUM(C63:C67,C69:C70)</f>
        <v>0</v>
      </c>
      <c r="D62" s="66">
        <f t="shared" si="19"/>
        <v>0</v>
      </c>
      <c r="E62" s="66">
        <f t="shared" si="19"/>
        <v>0</v>
      </c>
      <c r="F62" s="66">
        <f t="shared" si="19"/>
        <v>0</v>
      </c>
      <c r="G62" s="66">
        <f t="shared" si="19"/>
        <v>0</v>
      </c>
    </row>
    <row r="63" spans="1:7" x14ac:dyDescent="0.25">
      <c r="A63" s="70" t="s">
        <v>339</v>
      </c>
      <c r="B63" s="66">
        <v>0</v>
      </c>
      <c r="C63" s="66">
        <v>0</v>
      </c>
      <c r="D63" s="66">
        <f t="shared" ref="D63:D67" si="20">+B63+C63</f>
        <v>0</v>
      </c>
      <c r="E63" s="66">
        <v>0</v>
      </c>
      <c r="F63" s="66">
        <v>0</v>
      </c>
      <c r="G63" s="66">
        <f>D63-E63</f>
        <v>0</v>
      </c>
    </row>
    <row r="64" spans="1:7" x14ac:dyDescent="0.25">
      <c r="A64" s="70" t="s">
        <v>340</v>
      </c>
      <c r="B64" s="66">
        <v>0</v>
      </c>
      <c r="C64" s="66">
        <v>0</v>
      </c>
      <c r="D64" s="66">
        <f t="shared" si="20"/>
        <v>0</v>
      </c>
      <c r="E64" s="66">
        <v>0</v>
      </c>
      <c r="F64" s="66">
        <v>0</v>
      </c>
      <c r="G64" s="66">
        <f t="shared" ref="G64:G70" si="21">D64-E64</f>
        <v>0</v>
      </c>
    </row>
    <row r="65" spans="1:7" x14ac:dyDescent="0.25">
      <c r="A65" s="70" t="s">
        <v>341</v>
      </c>
      <c r="B65" s="66">
        <v>0</v>
      </c>
      <c r="C65" s="66">
        <v>0</v>
      </c>
      <c r="D65" s="66">
        <f t="shared" si="20"/>
        <v>0</v>
      </c>
      <c r="E65" s="66">
        <v>0</v>
      </c>
      <c r="F65" s="66">
        <v>0</v>
      </c>
      <c r="G65" s="66">
        <f t="shared" si="21"/>
        <v>0</v>
      </c>
    </row>
    <row r="66" spans="1:7" x14ac:dyDescent="0.25">
      <c r="A66" s="70" t="s">
        <v>342</v>
      </c>
      <c r="B66" s="66">
        <v>0</v>
      </c>
      <c r="C66" s="66">
        <v>0</v>
      </c>
      <c r="D66" s="66">
        <f t="shared" si="20"/>
        <v>0</v>
      </c>
      <c r="E66" s="66">
        <v>0</v>
      </c>
      <c r="F66" s="66">
        <v>0</v>
      </c>
      <c r="G66" s="66">
        <f t="shared" si="21"/>
        <v>0</v>
      </c>
    </row>
    <row r="67" spans="1:7" x14ac:dyDescent="0.25">
      <c r="A67" s="70" t="s">
        <v>343</v>
      </c>
      <c r="B67" s="66">
        <v>0</v>
      </c>
      <c r="C67" s="66">
        <v>0</v>
      </c>
      <c r="D67" s="66">
        <f t="shared" si="20"/>
        <v>0</v>
      </c>
      <c r="E67" s="66">
        <v>0</v>
      </c>
      <c r="F67" s="66">
        <v>0</v>
      </c>
      <c r="G67" s="66">
        <f t="shared" si="21"/>
        <v>0</v>
      </c>
    </row>
    <row r="68" spans="1:7" x14ac:dyDescent="0.25">
      <c r="A68" s="70" t="s">
        <v>3301</v>
      </c>
      <c r="B68" s="66">
        <v>0</v>
      </c>
      <c r="C68" s="66">
        <v>0</v>
      </c>
      <c r="D68" s="66">
        <f>+B68+C68</f>
        <v>0</v>
      </c>
      <c r="E68" s="66">
        <v>0</v>
      </c>
      <c r="F68" s="66">
        <v>0</v>
      </c>
      <c r="G68" s="66">
        <f t="shared" si="21"/>
        <v>0</v>
      </c>
    </row>
    <row r="69" spans="1:7" x14ac:dyDescent="0.25">
      <c r="A69" s="70" t="s">
        <v>345</v>
      </c>
      <c r="B69" s="66">
        <v>0</v>
      </c>
      <c r="C69" s="66">
        <v>0</v>
      </c>
      <c r="D69" s="66">
        <f t="shared" ref="D69:D70" si="22">+B69+C69</f>
        <v>0</v>
      </c>
      <c r="E69" s="66">
        <v>0</v>
      </c>
      <c r="F69" s="66">
        <v>0</v>
      </c>
      <c r="G69" s="66">
        <f t="shared" si="21"/>
        <v>0</v>
      </c>
    </row>
    <row r="70" spans="1:7" x14ac:dyDescent="0.25">
      <c r="A70" s="70" t="s">
        <v>346</v>
      </c>
      <c r="B70" s="66">
        <v>0</v>
      </c>
      <c r="C70" s="66">
        <v>0</v>
      </c>
      <c r="D70" s="66">
        <f t="shared" si="22"/>
        <v>0</v>
      </c>
      <c r="E70" s="66">
        <v>0</v>
      </c>
      <c r="F70" s="66">
        <v>0</v>
      </c>
      <c r="G70" s="66">
        <f t="shared" si="21"/>
        <v>0</v>
      </c>
    </row>
    <row r="71" spans="1:7" x14ac:dyDescent="0.25">
      <c r="A71" s="69" t="s">
        <v>347</v>
      </c>
      <c r="B71" s="66">
        <f>SUM(B72:B74)</f>
        <v>0</v>
      </c>
      <c r="C71" s="66">
        <f t="shared" ref="C71:G71" si="23">SUM(C72:C74)</f>
        <v>0</v>
      </c>
      <c r="D71" s="66">
        <f t="shared" si="23"/>
        <v>0</v>
      </c>
      <c r="E71" s="66">
        <f t="shared" si="23"/>
        <v>0</v>
      </c>
      <c r="F71" s="66">
        <f t="shared" si="23"/>
        <v>0</v>
      </c>
      <c r="G71" s="66">
        <f t="shared" si="23"/>
        <v>0</v>
      </c>
    </row>
    <row r="72" spans="1:7" x14ac:dyDescent="0.25">
      <c r="A72" s="70" t="s">
        <v>348</v>
      </c>
      <c r="B72" s="66">
        <v>0</v>
      </c>
      <c r="C72" s="66">
        <v>0</v>
      </c>
      <c r="D72" s="66">
        <f t="shared" ref="D72:D74" si="24">+B72+C72</f>
        <v>0</v>
      </c>
      <c r="E72" s="66">
        <v>0</v>
      </c>
      <c r="F72" s="66">
        <v>0</v>
      </c>
      <c r="G72" s="66">
        <f>D72-E72</f>
        <v>0</v>
      </c>
    </row>
    <row r="73" spans="1:7" x14ac:dyDescent="0.25">
      <c r="A73" s="70" t="s">
        <v>349</v>
      </c>
      <c r="B73" s="66">
        <v>0</v>
      </c>
      <c r="C73" s="66">
        <v>0</v>
      </c>
      <c r="D73" s="66">
        <f t="shared" si="24"/>
        <v>0</v>
      </c>
      <c r="E73" s="66">
        <v>0</v>
      </c>
      <c r="F73" s="66">
        <v>0</v>
      </c>
      <c r="G73" s="66">
        <f t="shared" ref="G73:G74" si="25">D73-E73</f>
        <v>0</v>
      </c>
    </row>
    <row r="74" spans="1:7" x14ac:dyDescent="0.25">
      <c r="A74" s="70" t="s">
        <v>350</v>
      </c>
      <c r="B74" s="66">
        <v>0</v>
      </c>
      <c r="C74" s="66">
        <v>0</v>
      </c>
      <c r="D74" s="66">
        <f t="shared" si="24"/>
        <v>0</v>
      </c>
      <c r="E74" s="66">
        <v>0</v>
      </c>
      <c r="F74" s="66">
        <v>0</v>
      </c>
      <c r="G74" s="66">
        <f t="shared" si="25"/>
        <v>0</v>
      </c>
    </row>
    <row r="75" spans="1:7" x14ac:dyDescent="0.25">
      <c r="A75" s="69" t="s">
        <v>351</v>
      </c>
      <c r="B75" s="66">
        <f>SUM(B76:B82)</f>
        <v>0</v>
      </c>
      <c r="C75" s="66">
        <f t="shared" ref="C75:G75" si="26">SUM(C76:C82)</f>
        <v>0</v>
      </c>
      <c r="D75" s="66">
        <f t="shared" si="26"/>
        <v>0</v>
      </c>
      <c r="E75" s="66">
        <f t="shared" si="26"/>
        <v>0</v>
      </c>
      <c r="F75" s="66">
        <f t="shared" si="26"/>
        <v>0</v>
      </c>
      <c r="G75" s="66">
        <f t="shared" si="26"/>
        <v>0</v>
      </c>
    </row>
    <row r="76" spans="1:7" x14ac:dyDescent="0.25">
      <c r="A76" s="70" t="s">
        <v>352</v>
      </c>
      <c r="B76" s="66">
        <v>0</v>
      </c>
      <c r="C76" s="66">
        <v>0</v>
      </c>
      <c r="D76" s="66">
        <f t="shared" ref="D76:D82" si="27">+B76+C76</f>
        <v>0</v>
      </c>
      <c r="E76" s="66">
        <v>0</v>
      </c>
      <c r="F76" s="66">
        <v>0</v>
      </c>
      <c r="G76" s="66">
        <f>D76-E76</f>
        <v>0</v>
      </c>
    </row>
    <row r="77" spans="1:7" x14ac:dyDescent="0.25">
      <c r="A77" s="70" t="s">
        <v>353</v>
      </c>
      <c r="B77" s="66">
        <v>0</v>
      </c>
      <c r="C77" s="66">
        <v>0</v>
      </c>
      <c r="D77" s="66">
        <f t="shared" si="27"/>
        <v>0</v>
      </c>
      <c r="E77" s="66">
        <v>0</v>
      </c>
      <c r="F77" s="66">
        <v>0</v>
      </c>
      <c r="G77" s="66">
        <f t="shared" ref="G77:G82" si="28">D77-E77</f>
        <v>0</v>
      </c>
    </row>
    <row r="78" spans="1:7" x14ac:dyDescent="0.25">
      <c r="A78" s="70" t="s">
        <v>354</v>
      </c>
      <c r="B78" s="66">
        <v>0</v>
      </c>
      <c r="C78" s="66">
        <v>0</v>
      </c>
      <c r="D78" s="66">
        <f t="shared" si="27"/>
        <v>0</v>
      </c>
      <c r="E78" s="66">
        <v>0</v>
      </c>
      <c r="F78" s="66">
        <v>0</v>
      </c>
      <c r="G78" s="66">
        <f t="shared" si="28"/>
        <v>0</v>
      </c>
    </row>
    <row r="79" spans="1:7" x14ac:dyDescent="0.25">
      <c r="A79" s="70" t="s">
        <v>355</v>
      </c>
      <c r="B79" s="66">
        <v>0</v>
      </c>
      <c r="C79" s="66">
        <v>0</v>
      </c>
      <c r="D79" s="66">
        <f t="shared" si="27"/>
        <v>0</v>
      </c>
      <c r="E79" s="66">
        <v>0</v>
      </c>
      <c r="F79" s="66">
        <v>0</v>
      </c>
      <c r="G79" s="66">
        <f t="shared" si="28"/>
        <v>0</v>
      </c>
    </row>
    <row r="80" spans="1:7" x14ac:dyDescent="0.25">
      <c r="A80" s="70" t="s">
        <v>356</v>
      </c>
      <c r="B80" s="66">
        <v>0</v>
      </c>
      <c r="C80" s="66">
        <v>0</v>
      </c>
      <c r="D80" s="66">
        <f t="shared" si="27"/>
        <v>0</v>
      </c>
      <c r="E80" s="66">
        <v>0</v>
      </c>
      <c r="F80" s="66">
        <v>0</v>
      </c>
      <c r="G80" s="66">
        <f t="shared" si="28"/>
        <v>0</v>
      </c>
    </row>
    <row r="81" spans="1:7" x14ac:dyDescent="0.25">
      <c r="A81" s="70" t="s">
        <v>357</v>
      </c>
      <c r="B81" s="66">
        <v>0</v>
      </c>
      <c r="C81" s="66">
        <v>0</v>
      </c>
      <c r="D81" s="66">
        <f t="shared" si="27"/>
        <v>0</v>
      </c>
      <c r="E81" s="66">
        <v>0</v>
      </c>
      <c r="F81" s="66">
        <v>0</v>
      </c>
      <c r="G81" s="66">
        <f t="shared" si="28"/>
        <v>0</v>
      </c>
    </row>
    <row r="82" spans="1:7" x14ac:dyDescent="0.25">
      <c r="A82" s="70" t="s">
        <v>358</v>
      </c>
      <c r="B82" s="66">
        <v>0</v>
      </c>
      <c r="C82" s="66">
        <v>0</v>
      </c>
      <c r="D82" s="66">
        <f t="shared" si="27"/>
        <v>0</v>
      </c>
      <c r="E82" s="66">
        <v>0</v>
      </c>
      <c r="F82" s="66">
        <v>0</v>
      </c>
      <c r="G82" s="66">
        <f t="shared" si="28"/>
        <v>0</v>
      </c>
    </row>
    <row r="83" spans="1:7" x14ac:dyDescent="0.25">
      <c r="A83" s="71"/>
      <c r="B83" s="67"/>
      <c r="C83" s="67"/>
      <c r="D83" s="67"/>
      <c r="E83" s="67"/>
      <c r="F83" s="67"/>
      <c r="G83" s="67"/>
    </row>
    <row r="84" spans="1:7" x14ac:dyDescent="0.25">
      <c r="A84" s="72" t="s">
        <v>359</v>
      </c>
      <c r="B84" s="65">
        <f>SUM(B85,B93,B103,B113,B123,B133,B137,B146,B150)</f>
        <v>0</v>
      </c>
      <c r="C84" s="65">
        <f t="shared" ref="C84:G84" si="29">SUM(C85,C93,C103,C113,C123,C133,C137,C146,C150)</f>
        <v>0</v>
      </c>
      <c r="D84" s="65">
        <f t="shared" si="29"/>
        <v>0</v>
      </c>
      <c r="E84" s="65">
        <f t="shared" si="29"/>
        <v>0</v>
      </c>
      <c r="F84" s="65">
        <f t="shared" si="29"/>
        <v>0</v>
      </c>
      <c r="G84" s="65">
        <f t="shared" si="29"/>
        <v>0</v>
      </c>
    </row>
    <row r="85" spans="1:7" x14ac:dyDescent="0.25">
      <c r="A85" s="69" t="s">
        <v>286</v>
      </c>
      <c r="B85" s="66">
        <f>SUM(B86:B92)</f>
        <v>0</v>
      </c>
      <c r="C85" s="66">
        <f t="shared" ref="C85:G85" si="30">SUM(C86:C92)</f>
        <v>0</v>
      </c>
      <c r="D85" s="66">
        <f t="shared" si="30"/>
        <v>0</v>
      </c>
      <c r="E85" s="66">
        <f t="shared" si="30"/>
        <v>0</v>
      </c>
      <c r="F85" s="66">
        <f t="shared" si="30"/>
        <v>0</v>
      </c>
      <c r="G85" s="66">
        <f t="shared" si="30"/>
        <v>0</v>
      </c>
    </row>
    <row r="86" spans="1:7" x14ac:dyDescent="0.25">
      <c r="A86" s="70" t="s">
        <v>287</v>
      </c>
      <c r="B86" s="66">
        <v>0</v>
      </c>
      <c r="C86" s="66">
        <v>0</v>
      </c>
      <c r="D86" s="66">
        <f t="shared" ref="D86:D92" si="31">+B86+C86</f>
        <v>0</v>
      </c>
      <c r="E86" s="66">
        <v>0</v>
      </c>
      <c r="F86" s="66">
        <v>0</v>
      </c>
      <c r="G86" s="66">
        <f>D86-E86</f>
        <v>0</v>
      </c>
    </row>
    <row r="87" spans="1:7" x14ac:dyDescent="0.25">
      <c r="A87" s="70" t="s">
        <v>288</v>
      </c>
      <c r="B87" s="66">
        <v>0</v>
      </c>
      <c r="C87" s="66">
        <v>0</v>
      </c>
      <c r="D87" s="66">
        <f t="shared" si="31"/>
        <v>0</v>
      </c>
      <c r="E87" s="66">
        <v>0</v>
      </c>
      <c r="F87" s="66">
        <v>0</v>
      </c>
      <c r="G87" s="66">
        <f t="shared" ref="G87:G92" si="32">D87-E87</f>
        <v>0</v>
      </c>
    </row>
    <row r="88" spans="1:7" x14ac:dyDescent="0.25">
      <c r="A88" s="70" t="s">
        <v>289</v>
      </c>
      <c r="B88" s="66">
        <v>0</v>
      </c>
      <c r="C88" s="66">
        <v>0</v>
      </c>
      <c r="D88" s="66">
        <f t="shared" si="31"/>
        <v>0</v>
      </c>
      <c r="E88" s="66">
        <v>0</v>
      </c>
      <c r="F88" s="66">
        <v>0</v>
      </c>
      <c r="G88" s="66">
        <f t="shared" si="32"/>
        <v>0</v>
      </c>
    </row>
    <row r="89" spans="1:7" x14ac:dyDescent="0.25">
      <c r="A89" s="70" t="s">
        <v>290</v>
      </c>
      <c r="B89" s="66">
        <v>0</v>
      </c>
      <c r="C89" s="66">
        <v>0</v>
      </c>
      <c r="D89" s="66">
        <f t="shared" si="31"/>
        <v>0</v>
      </c>
      <c r="E89" s="66">
        <v>0</v>
      </c>
      <c r="F89" s="66">
        <v>0</v>
      </c>
      <c r="G89" s="66">
        <f t="shared" si="32"/>
        <v>0</v>
      </c>
    </row>
    <row r="90" spans="1:7" x14ac:dyDescent="0.25">
      <c r="A90" s="70" t="s">
        <v>291</v>
      </c>
      <c r="B90" s="66">
        <v>0</v>
      </c>
      <c r="C90" s="66">
        <v>0</v>
      </c>
      <c r="D90" s="66">
        <f t="shared" si="31"/>
        <v>0</v>
      </c>
      <c r="E90" s="66">
        <v>0</v>
      </c>
      <c r="F90" s="66">
        <v>0</v>
      </c>
      <c r="G90" s="66">
        <f t="shared" si="32"/>
        <v>0</v>
      </c>
    </row>
    <row r="91" spans="1:7" x14ac:dyDescent="0.25">
      <c r="A91" s="70" t="s">
        <v>292</v>
      </c>
      <c r="B91" s="66">
        <v>0</v>
      </c>
      <c r="C91" s="66">
        <v>0</v>
      </c>
      <c r="D91" s="66">
        <f t="shared" si="31"/>
        <v>0</v>
      </c>
      <c r="E91" s="66">
        <v>0</v>
      </c>
      <c r="F91" s="66">
        <v>0</v>
      </c>
      <c r="G91" s="66">
        <f t="shared" si="32"/>
        <v>0</v>
      </c>
    </row>
    <row r="92" spans="1:7" x14ac:dyDescent="0.25">
      <c r="A92" s="70" t="s">
        <v>293</v>
      </c>
      <c r="B92" s="66">
        <v>0</v>
      </c>
      <c r="C92" s="66">
        <v>0</v>
      </c>
      <c r="D92" s="66">
        <f t="shared" si="31"/>
        <v>0</v>
      </c>
      <c r="E92" s="66">
        <v>0</v>
      </c>
      <c r="F92" s="66">
        <v>0</v>
      </c>
      <c r="G92" s="66">
        <f t="shared" si="32"/>
        <v>0</v>
      </c>
    </row>
    <row r="93" spans="1:7" x14ac:dyDescent="0.25">
      <c r="A93" s="69" t="s">
        <v>294</v>
      </c>
      <c r="B93" s="66">
        <f>SUM(B94:B102)</f>
        <v>0</v>
      </c>
      <c r="C93" s="66">
        <f t="shared" ref="C93:G93" si="33">SUM(C94:C102)</f>
        <v>0</v>
      </c>
      <c r="D93" s="66">
        <f t="shared" si="33"/>
        <v>0</v>
      </c>
      <c r="E93" s="66">
        <f t="shared" si="33"/>
        <v>0</v>
      </c>
      <c r="F93" s="66">
        <f t="shared" si="33"/>
        <v>0</v>
      </c>
      <c r="G93" s="66">
        <f t="shared" si="33"/>
        <v>0</v>
      </c>
    </row>
    <row r="94" spans="1:7" x14ac:dyDescent="0.25">
      <c r="A94" s="70" t="s">
        <v>295</v>
      </c>
      <c r="B94" s="66">
        <v>0</v>
      </c>
      <c r="C94" s="66">
        <v>0</v>
      </c>
      <c r="D94" s="66">
        <f t="shared" ref="D94:D102" si="34">+B94+C94</f>
        <v>0</v>
      </c>
      <c r="E94" s="66">
        <v>0</v>
      </c>
      <c r="F94" s="66">
        <v>0</v>
      </c>
      <c r="G94" s="66">
        <f>D94-E94</f>
        <v>0</v>
      </c>
    </row>
    <row r="95" spans="1:7" x14ac:dyDescent="0.25">
      <c r="A95" s="70" t="s">
        <v>296</v>
      </c>
      <c r="B95" s="66">
        <v>0</v>
      </c>
      <c r="C95" s="66">
        <v>0</v>
      </c>
      <c r="D95" s="66">
        <f t="shared" si="34"/>
        <v>0</v>
      </c>
      <c r="E95" s="66">
        <v>0</v>
      </c>
      <c r="F95" s="66">
        <v>0</v>
      </c>
      <c r="G95" s="66">
        <f t="shared" ref="G95:G102" si="35">D95-E95</f>
        <v>0</v>
      </c>
    </row>
    <row r="96" spans="1:7" x14ac:dyDescent="0.25">
      <c r="A96" s="70" t="s">
        <v>297</v>
      </c>
      <c r="B96" s="66">
        <v>0</v>
      </c>
      <c r="C96" s="66">
        <v>0</v>
      </c>
      <c r="D96" s="66">
        <f t="shared" si="34"/>
        <v>0</v>
      </c>
      <c r="E96" s="66">
        <v>0</v>
      </c>
      <c r="F96" s="66">
        <v>0</v>
      </c>
      <c r="G96" s="66">
        <f t="shared" si="35"/>
        <v>0</v>
      </c>
    </row>
    <row r="97" spans="1:7" x14ac:dyDescent="0.25">
      <c r="A97" s="70" t="s">
        <v>298</v>
      </c>
      <c r="B97" s="66">
        <v>0</v>
      </c>
      <c r="C97" s="66">
        <v>0</v>
      </c>
      <c r="D97" s="66">
        <f t="shared" si="34"/>
        <v>0</v>
      </c>
      <c r="E97" s="66">
        <v>0</v>
      </c>
      <c r="F97" s="66">
        <v>0</v>
      </c>
      <c r="G97" s="66">
        <f t="shared" si="35"/>
        <v>0</v>
      </c>
    </row>
    <row r="98" spans="1:7" x14ac:dyDescent="0.25">
      <c r="A98" s="34" t="s">
        <v>299</v>
      </c>
      <c r="B98" s="66">
        <v>0</v>
      </c>
      <c r="C98" s="66">
        <v>0</v>
      </c>
      <c r="D98" s="66">
        <f t="shared" si="34"/>
        <v>0</v>
      </c>
      <c r="E98" s="66">
        <v>0</v>
      </c>
      <c r="F98" s="66">
        <v>0</v>
      </c>
      <c r="G98" s="66">
        <f t="shared" si="35"/>
        <v>0</v>
      </c>
    </row>
    <row r="99" spans="1:7" x14ac:dyDescent="0.25">
      <c r="A99" s="70" t="s">
        <v>300</v>
      </c>
      <c r="B99" s="66">
        <v>0</v>
      </c>
      <c r="C99" s="66">
        <v>0</v>
      </c>
      <c r="D99" s="66">
        <f t="shared" si="34"/>
        <v>0</v>
      </c>
      <c r="E99" s="66">
        <v>0</v>
      </c>
      <c r="F99" s="66">
        <v>0</v>
      </c>
      <c r="G99" s="66">
        <f t="shared" si="35"/>
        <v>0</v>
      </c>
    </row>
    <row r="100" spans="1:7" x14ac:dyDescent="0.25">
      <c r="A100" s="70" t="s">
        <v>301</v>
      </c>
      <c r="B100" s="66">
        <v>0</v>
      </c>
      <c r="C100" s="66">
        <v>0</v>
      </c>
      <c r="D100" s="66">
        <f t="shared" si="34"/>
        <v>0</v>
      </c>
      <c r="E100" s="66">
        <v>0</v>
      </c>
      <c r="F100" s="66">
        <v>0</v>
      </c>
      <c r="G100" s="66">
        <f t="shared" si="35"/>
        <v>0</v>
      </c>
    </row>
    <row r="101" spans="1:7" x14ac:dyDescent="0.25">
      <c r="A101" s="70" t="s">
        <v>302</v>
      </c>
      <c r="B101" s="66">
        <v>0</v>
      </c>
      <c r="C101" s="66">
        <v>0</v>
      </c>
      <c r="D101" s="66">
        <f t="shared" si="34"/>
        <v>0</v>
      </c>
      <c r="E101" s="66">
        <v>0</v>
      </c>
      <c r="F101" s="66">
        <v>0</v>
      </c>
      <c r="G101" s="66">
        <f t="shared" si="35"/>
        <v>0</v>
      </c>
    </row>
    <row r="102" spans="1:7" x14ac:dyDescent="0.25">
      <c r="A102" s="70" t="s">
        <v>303</v>
      </c>
      <c r="B102" s="66">
        <v>0</v>
      </c>
      <c r="C102" s="66">
        <v>0</v>
      </c>
      <c r="D102" s="66">
        <f t="shared" si="34"/>
        <v>0</v>
      </c>
      <c r="E102" s="66">
        <v>0</v>
      </c>
      <c r="F102" s="66">
        <v>0</v>
      </c>
      <c r="G102" s="66">
        <f t="shared" si="35"/>
        <v>0</v>
      </c>
    </row>
    <row r="103" spans="1:7" x14ac:dyDescent="0.25">
      <c r="A103" s="69" t="s">
        <v>304</v>
      </c>
      <c r="B103" s="66">
        <f>SUM(B104:B112)</f>
        <v>0</v>
      </c>
      <c r="C103" s="66">
        <f>SUM(C104:C112)</f>
        <v>0</v>
      </c>
      <c r="D103" s="66">
        <f t="shared" ref="D103:G103" si="36">SUM(D104:D112)</f>
        <v>0</v>
      </c>
      <c r="E103" s="66">
        <f t="shared" si="36"/>
        <v>0</v>
      </c>
      <c r="F103" s="66">
        <f t="shared" si="36"/>
        <v>0</v>
      </c>
      <c r="G103" s="66">
        <f t="shared" si="36"/>
        <v>0</v>
      </c>
    </row>
    <row r="104" spans="1:7" x14ac:dyDescent="0.25">
      <c r="A104" s="70" t="s">
        <v>305</v>
      </c>
      <c r="B104" s="66">
        <v>0</v>
      </c>
      <c r="C104" s="66">
        <v>0</v>
      </c>
      <c r="D104" s="66">
        <f t="shared" ref="D104:D112" si="37">+B104+C104</f>
        <v>0</v>
      </c>
      <c r="E104" s="66">
        <v>0</v>
      </c>
      <c r="F104" s="66">
        <v>0</v>
      </c>
      <c r="G104" s="66">
        <f>D104-E104</f>
        <v>0</v>
      </c>
    </row>
    <row r="105" spans="1:7" x14ac:dyDescent="0.25">
      <c r="A105" s="70" t="s">
        <v>306</v>
      </c>
      <c r="B105" s="66">
        <v>0</v>
      </c>
      <c r="C105" s="66">
        <v>0</v>
      </c>
      <c r="D105" s="66">
        <f t="shared" si="37"/>
        <v>0</v>
      </c>
      <c r="E105" s="66">
        <v>0</v>
      </c>
      <c r="F105" s="66">
        <v>0</v>
      </c>
      <c r="G105" s="66">
        <f t="shared" ref="G105:G112" si="38">D105-E105</f>
        <v>0</v>
      </c>
    </row>
    <row r="106" spans="1:7" x14ac:dyDescent="0.25">
      <c r="A106" s="70" t="s">
        <v>307</v>
      </c>
      <c r="B106" s="66">
        <v>0</v>
      </c>
      <c r="C106" s="66">
        <v>0</v>
      </c>
      <c r="D106" s="66">
        <f t="shared" si="37"/>
        <v>0</v>
      </c>
      <c r="E106" s="66">
        <v>0</v>
      </c>
      <c r="F106" s="66">
        <v>0</v>
      </c>
      <c r="G106" s="66">
        <f t="shared" si="38"/>
        <v>0</v>
      </c>
    </row>
    <row r="107" spans="1:7" x14ac:dyDescent="0.25">
      <c r="A107" s="70" t="s">
        <v>308</v>
      </c>
      <c r="B107" s="66">
        <v>0</v>
      </c>
      <c r="C107" s="66">
        <v>0</v>
      </c>
      <c r="D107" s="66">
        <f t="shared" si="37"/>
        <v>0</v>
      </c>
      <c r="E107" s="66">
        <v>0</v>
      </c>
      <c r="F107" s="66">
        <v>0</v>
      </c>
      <c r="G107" s="66">
        <f t="shared" si="38"/>
        <v>0</v>
      </c>
    </row>
    <row r="108" spans="1:7" x14ac:dyDescent="0.25">
      <c r="A108" s="70" t="s">
        <v>309</v>
      </c>
      <c r="B108" s="66">
        <v>0</v>
      </c>
      <c r="C108" s="66">
        <v>0</v>
      </c>
      <c r="D108" s="66">
        <f t="shared" si="37"/>
        <v>0</v>
      </c>
      <c r="E108" s="66">
        <v>0</v>
      </c>
      <c r="F108" s="66">
        <v>0</v>
      </c>
      <c r="G108" s="66">
        <f t="shared" si="38"/>
        <v>0</v>
      </c>
    </row>
    <row r="109" spans="1:7" x14ac:dyDescent="0.25">
      <c r="A109" s="70" t="s">
        <v>310</v>
      </c>
      <c r="B109" s="66">
        <v>0</v>
      </c>
      <c r="C109" s="66">
        <v>0</v>
      </c>
      <c r="D109" s="66">
        <f t="shared" si="37"/>
        <v>0</v>
      </c>
      <c r="E109" s="66">
        <v>0</v>
      </c>
      <c r="F109" s="66">
        <v>0</v>
      </c>
      <c r="G109" s="66">
        <f t="shared" si="38"/>
        <v>0</v>
      </c>
    </row>
    <row r="110" spans="1:7" x14ac:dyDescent="0.25">
      <c r="A110" s="70" t="s">
        <v>311</v>
      </c>
      <c r="B110" s="66">
        <v>0</v>
      </c>
      <c r="C110" s="66">
        <v>0</v>
      </c>
      <c r="D110" s="66">
        <f t="shared" si="37"/>
        <v>0</v>
      </c>
      <c r="E110" s="66">
        <v>0</v>
      </c>
      <c r="F110" s="66">
        <v>0</v>
      </c>
      <c r="G110" s="66">
        <f t="shared" si="38"/>
        <v>0</v>
      </c>
    </row>
    <row r="111" spans="1:7" x14ac:dyDescent="0.25">
      <c r="A111" s="70" t="s">
        <v>312</v>
      </c>
      <c r="B111" s="66">
        <v>0</v>
      </c>
      <c r="C111" s="66">
        <v>0</v>
      </c>
      <c r="D111" s="66">
        <f t="shared" si="37"/>
        <v>0</v>
      </c>
      <c r="E111" s="66">
        <v>0</v>
      </c>
      <c r="F111" s="66">
        <v>0</v>
      </c>
      <c r="G111" s="66">
        <f t="shared" si="38"/>
        <v>0</v>
      </c>
    </row>
    <row r="112" spans="1:7" x14ac:dyDescent="0.25">
      <c r="A112" s="70" t="s">
        <v>313</v>
      </c>
      <c r="B112" s="66">
        <v>0</v>
      </c>
      <c r="C112" s="66">
        <v>0</v>
      </c>
      <c r="D112" s="66">
        <f t="shared" si="37"/>
        <v>0</v>
      </c>
      <c r="E112" s="66">
        <v>0</v>
      </c>
      <c r="F112" s="66">
        <v>0</v>
      </c>
      <c r="G112" s="66">
        <f t="shared" si="38"/>
        <v>0</v>
      </c>
    </row>
    <row r="113" spans="1:7" x14ac:dyDescent="0.25">
      <c r="A113" s="69" t="s">
        <v>314</v>
      </c>
      <c r="B113" s="66">
        <f>SUM(B114:B122)</f>
        <v>0</v>
      </c>
      <c r="C113" s="66">
        <f t="shared" ref="C113:G113" si="39">SUM(C114:C122)</f>
        <v>0</v>
      </c>
      <c r="D113" s="66">
        <f t="shared" si="39"/>
        <v>0</v>
      </c>
      <c r="E113" s="66">
        <f t="shared" si="39"/>
        <v>0</v>
      </c>
      <c r="F113" s="66">
        <f t="shared" si="39"/>
        <v>0</v>
      </c>
      <c r="G113" s="66">
        <f t="shared" si="39"/>
        <v>0</v>
      </c>
    </row>
    <row r="114" spans="1:7" x14ac:dyDescent="0.25">
      <c r="A114" s="70" t="s">
        <v>315</v>
      </c>
      <c r="B114" s="66">
        <v>0</v>
      </c>
      <c r="C114" s="66">
        <v>0</v>
      </c>
      <c r="D114" s="66">
        <f t="shared" ref="D114:D122" si="40">+B114+C114</f>
        <v>0</v>
      </c>
      <c r="E114" s="66">
        <v>0</v>
      </c>
      <c r="F114" s="66">
        <v>0</v>
      </c>
      <c r="G114" s="66">
        <f>D114-E114</f>
        <v>0</v>
      </c>
    </row>
    <row r="115" spans="1:7" x14ac:dyDescent="0.25">
      <c r="A115" s="70" t="s">
        <v>316</v>
      </c>
      <c r="B115" s="66">
        <v>0</v>
      </c>
      <c r="C115" s="66">
        <v>0</v>
      </c>
      <c r="D115" s="66">
        <f t="shared" si="40"/>
        <v>0</v>
      </c>
      <c r="E115" s="66">
        <v>0</v>
      </c>
      <c r="F115" s="66">
        <v>0</v>
      </c>
      <c r="G115" s="66">
        <f t="shared" ref="G115:G122" si="41">D115-E115</f>
        <v>0</v>
      </c>
    </row>
    <row r="116" spans="1:7" x14ac:dyDescent="0.25">
      <c r="A116" s="70" t="s">
        <v>317</v>
      </c>
      <c r="B116" s="66">
        <v>0</v>
      </c>
      <c r="C116" s="66">
        <v>0</v>
      </c>
      <c r="D116" s="66">
        <f t="shared" si="40"/>
        <v>0</v>
      </c>
      <c r="E116" s="66">
        <v>0</v>
      </c>
      <c r="F116" s="66">
        <v>0</v>
      </c>
      <c r="G116" s="66">
        <f t="shared" si="41"/>
        <v>0</v>
      </c>
    </row>
    <row r="117" spans="1:7" x14ac:dyDescent="0.25">
      <c r="A117" s="70" t="s">
        <v>318</v>
      </c>
      <c r="B117" s="66">
        <v>0</v>
      </c>
      <c r="C117" s="66">
        <v>0</v>
      </c>
      <c r="D117" s="66">
        <f t="shared" si="40"/>
        <v>0</v>
      </c>
      <c r="E117" s="66">
        <v>0</v>
      </c>
      <c r="F117" s="66">
        <v>0</v>
      </c>
      <c r="G117" s="66">
        <f t="shared" si="41"/>
        <v>0</v>
      </c>
    </row>
    <row r="118" spans="1:7" x14ac:dyDescent="0.25">
      <c r="A118" s="70" t="s">
        <v>319</v>
      </c>
      <c r="B118" s="66">
        <v>0</v>
      </c>
      <c r="C118" s="66">
        <v>0</v>
      </c>
      <c r="D118" s="66">
        <f t="shared" si="40"/>
        <v>0</v>
      </c>
      <c r="E118" s="66">
        <v>0</v>
      </c>
      <c r="F118" s="66">
        <v>0</v>
      </c>
      <c r="G118" s="66">
        <f t="shared" si="41"/>
        <v>0</v>
      </c>
    </row>
    <row r="119" spans="1:7" x14ac:dyDescent="0.25">
      <c r="A119" s="70" t="s">
        <v>320</v>
      </c>
      <c r="B119" s="66">
        <v>0</v>
      </c>
      <c r="C119" s="66">
        <v>0</v>
      </c>
      <c r="D119" s="66">
        <f t="shared" si="40"/>
        <v>0</v>
      </c>
      <c r="E119" s="66">
        <v>0</v>
      </c>
      <c r="F119" s="66">
        <v>0</v>
      </c>
      <c r="G119" s="66">
        <f t="shared" si="41"/>
        <v>0</v>
      </c>
    </row>
    <row r="120" spans="1:7" x14ac:dyDescent="0.25">
      <c r="A120" s="70" t="s">
        <v>321</v>
      </c>
      <c r="B120" s="66">
        <v>0</v>
      </c>
      <c r="C120" s="66">
        <v>0</v>
      </c>
      <c r="D120" s="66">
        <f t="shared" si="40"/>
        <v>0</v>
      </c>
      <c r="E120" s="66">
        <v>0</v>
      </c>
      <c r="F120" s="66">
        <v>0</v>
      </c>
      <c r="G120" s="66">
        <f t="shared" si="41"/>
        <v>0</v>
      </c>
    </row>
    <row r="121" spans="1:7" x14ac:dyDescent="0.25">
      <c r="A121" s="70" t="s">
        <v>322</v>
      </c>
      <c r="B121" s="66">
        <v>0</v>
      </c>
      <c r="C121" s="66">
        <v>0</v>
      </c>
      <c r="D121" s="66">
        <f t="shared" si="40"/>
        <v>0</v>
      </c>
      <c r="E121" s="66">
        <v>0</v>
      </c>
      <c r="F121" s="66">
        <v>0</v>
      </c>
      <c r="G121" s="66">
        <f t="shared" si="41"/>
        <v>0</v>
      </c>
    </row>
    <row r="122" spans="1:7" x14ac:dyDescent="0.25">
      <c r="A122" s="70" t="s">
        <v>323</v>
      </c>
      <c r="B122" s="66">
        <v>0</v>
      </c>
      <c r="C122" s="66">
        <v>0</v>
      </c>
      <c r="D122" s="66">
        <f t="shared" si="40"/>
        <v>0</v>
      </c>
      <c r="E122" s="66">
        <v>0</v>
      </c>
      <c r="F122" s="66">
        <v>0</v>
      </c>
      <c r="G122" s="66">
        <f t="shared" si="41"/>
        <v>0</v>
      </c>
    </row>
    <row r="123" spans="1:7" x14ac:dyDescent="0.25">
      <c r="A123" s="69" t="s">
        <v>324</v>
      </c>
      <c r="B123" s="66">
        <f>SUM(B124:B132)</f>
        <v>0</v>
      </c>
      <c r="C123" s="66">
        <f t="shared" ref="C123:G123" si="42">SUM(C124:C132)</f>
        <v>0</v>
      </c>
      <c r="D123" s="66">
        <f t="shared" si="42"/>
        <v>0</v>
      </c>
      <c r="E123" s="66">
        <f t="shared" si="42"/>
        <v>0</v>
      </c>
      <c r="F123" s="66">
        <f t="shared" si="42"/>
        <v>0</v>
      </c>
      <c r="G123" s="66">
        <f t="shared" si="42"/>
        <v>0</v>
      </c>
    </row>
    <row r="124" spans="1:7" x14ac:dyDescent="0.25">
      <c r="A124" s="70" t="s">
        <v>325</v>
      </c>
      <c r="B124" s="66">
        <v>0</v>
      </c>
      <c r="C124" s="66">
        <v>0</v>
      </c>
      <c r="D124" s="66">
        <f t="shared" ref="D124:D132" si="43">+B124+C124</f>
        <v>0</v>
      </c>
      <c r="E124" s="66">
        <v>0</v>
      </c>
      <c r="F124" s="66">
        <v>0</v>
      </c>
      <c r="G124" s="66">
        <f>D124-E124</f>
        <v>0</v>
      </c>
    </row>
    <row r="125" spans="1:7" x14ac:dyDescent="0.25">
      <c r="A125" s="70" t="s">
        <v>326</v>
      </c>
      <c r="B125" s="66">
        <v>0</v>
      </c>
      <c r="C125" s="66">
        <v>0</v>
      </c>
      <c r="D125" s="66">
        <f t="shared" si="43"/>
        <v>0</v>
      </c>
      <c r="E125" s="66">
        <v>0</v>
      </c>
      <c r="F125" s="66">
        <v>0</v>
      </c>
      <c r="G125" s="66">
        <f t="shared" ref="G125:G132" si="44">D125-E125</f>
        <v>0</v>
      </c>
    </row>
    <row r="126" spans="1:7" x14ac:dyDescent="0.25">
      <c r="A126" s="70" t="s">
        <v>327</v>
      </c>
      <c r="B126" s="66">
        <v>0</v>
      </c>
      <c r="C126" s="66">
        <v>0</v>
      </c>
      <c r="D126" s="66">
        <f t="shared" si="43"/>
        <v>0</v>
      </c>
      <c r="E126" s="66">
        <v>0</v>
      </c>
      <c r="F126" s="66">
        <v>0</v>
      </c>
      <c r="G126" s="66">
        <f t="shared" si="44"/>
        <v>0</v>
      </c>
    </row>
    <row r="127" spans="1:7" x14ac:dyDescent="0.25">
      <c r="A127" s="70" t="s">
        <v>328</v>
      </c>
      <c r="B127" s="66">
        <v>0</v>
      </c>
      <c r="C127" s="66">
        <v>0</v>
      </c>
      <c r="D127" s="66">
        <f t="shared" si="43"/>
        <v>0</v>
      </c>
      <c r="E127" s="66">
        <v>0</v>
      </c>
      <c r="F127" s="66">
        <v>0</v>
      </c>
      <c r="G127" s="66">
        <f t="shared" si="44"/>
        <v>0</v>
      </c>
    </row>
    <row r="128" spans="1:7" x14ac:dyDescent="0.25">
      <c r="A128" s="70" t="s">
        <v>329</v>
      </c>
      <c r="B128" s="66">
        <v>0</v>
      </c>
      <c r="C128" s="66">
        <v>0</v>
      </c>
      <c r="D128" s="66">
        <f t="shared" si="43"/>
        <v>0</v>
      </c>
      <c r="E128" s="66">
        <v>0</v>
      </c>
      <c r="F128" s="66">
        <v>0</v>
      </c>
      <c r="G128" s="66">
        <f t="shared" si="44"/>
        <v>0</v>
      </c>
    </row>
    <row r="129" spans="1:7" x14ac:dyDescent="0.25">
      <c r="A129" s="70" t="s">
        <v>330</v>
      </c>
      <c r="B129" s="66">
        <v>0</v>
      </c>
      <c r="C129" s="66">
        <v>0</v>
      </c>
      <c r="D129" s="66">
        <f t="shared" si="43"/>
        <v>0</v>
      </c>
      <c r="E129" s="66">
        <v>0</v>
      </c>
      <c r="F129" s="66">
        <v>0</v>
      </c>
      <c r="G129" s="66">
        <f t="shared" si="44"/>
        <v>0</v>
      </c>
    </row>
    <row r="130" spans="1:7" x14ac:dyDescent="0.25">
      <c r="A130" s="70" t="s">
        <v>331</v>
      </c>
      <c r="B130" s="66">
        <v>0</v>
      </c>
      <c r="C130" s="66">
        <v>0</v>
      </c>
      <c r="D130" s="66">
        <f t="shared" si="43"/>
        <v>0</v>
      </c>
      <c r="E130" s="66">
        <v>0</v>
      </c>
      <c r="F130" s="66">
        <v>0</v>
      </c>
      <c r="G130" s="66">
        <f t="shared" si="44"/>
        <v>0</v>
      </c>
    </row>
    <row r="131" spans="1:7" x14ac:dyDescent="0.25">
      <c r="A131" s="70" t="s">
        <v>332</v>
      </c>
      <c r="B131" s="66">
        <v>0</v>
      </c>
      <c r="C131" s="66">
        <v>0</v>
      </c>
      <c r="D131" s="66">
        <f t="shared" si="43"/>
        <v>0</v>
      </c>
      <c r="E131" s="66">
        <v>0</v>
      </c>
      <c r="F131" s="66">
        <v>0</v>
      </c>
      <c r="G131" s="66">
        <f t="shared" si="44"/>
        <v>0</v>
      </c>
    </row>
    <row r="132" spans="1:7" x14ac:dyDescent="0.25">
      <c r="A132" s="70" t="s">
        <v>333</v>
      </c>
      <c r="B132" s="66">
        <v>0</v>
      </c>
      <c r="C132" s="66">
        <v>0</v>
      </c>
      <c r="D132" s="66">
        <f t="shared" si="43"/>
        <v>0</v>
      </c>
      <c r="E132" s="66">
        <v>0</v>
      </c>
      <c r="F132" s="66">
        <v>0</v>
      </c>
      <c r="G132" s="66">
        <f t="shared" si="44"/>
        <v>0</v>
      </c>
    </row>
    <row r="133" spans="1:7" x14ac:dyDescent="0.25">
      <c r="A133" s="69" t="s">
        <v>334</v>
      </c>
      <c r="B133" s="66">
        <f>SUM(B134:B136)</f>
        <v>0</v>
      </c>
      <c r="C133" s="66">
        <f t="shared" ref="C133:G133" si="45">SUM(C134:C136)</f>
        <v>0</v>
      </c>
      <c r="D133" s="66">
        <f t="shared" si="45"/>
        <v>0</v>
      </c>
      <c r="E133" s="66">
        <f t="shared" si="45"/>
        <v>0</v>
      </c>
      <c r="F133" s="66">
        <f t="shared" si="45"/>
        <v>0</v>
      </c>
      <c r="G133" s="66">
        <f t="shared" si="45"/>
        <v>0</v>
      </c>
    </row>
    <row r="134" spans="1:7" x14ac:dyDescent="0.25">
      <c r="A134" s="70" t="s">
        <v>335</v>
      </c>
      <c r="B134" s="66">
        <v>0</v>
      </c>
      <c r="C134" s="66">
        <v>0</v>
      </c>
      <c r="D134" s="66">
        <f t="shared" ref="D134:D136" si="46">+B134+C134</f>
        <v>0</v>
      </c>
      <c r="E134" s="66">
        <v>0</v>
      </c>
      <c r="F134" s="66">
        <v>0</v>
      </c>
      <c r="G134" s="66">
        <f>D134-E134</f>
        <v>0</v>
      </c>
    </row>
    <row r="135" spans="1:7" x14ac:dyDescent="0.25">
      <c r="A135" s="70" t="s">
        <v>336</v>
      </c>
      <c r="B135" s="66">
        <v>0</v>
      </c>
      <c r="C135" s="66">
        <v>0</v>
      </c>
      <c r="D135" s="66">
        <f t="shared" si="46"/>
        <v>0</v>
      </c>
      <c r="E135" s="66">
        <v>0</v>
      </c>
      <c r="F135" s="66">
        <v>0</v>
      </c>
      <c r="G135" s="66">
        <f t="shared" ref="G135:G136" si="47">D135-E135</f>
        <v>0</v>
      </c>
    </row>
    <row r="136" spans="1:7" x14ac:dyDescent="0.25">
      <c r="A136" s="70" t="s">
        <v>337</v>
      </c>
      <c r="B136" s="66">
        <v>0</v>
      </c>
      <c r="C136" s="66">
        <v>0</v>
      </c>
      <c r="D136" s="66">
        <f t="shared" si="46"/>
        <v>0</v>
      </c>
      <c r="E136" s="66">
        <v>0</v>
      </c>
      <c r="F136" s="66">
        <v>0</v>
      </c>
      <c r="G136" s="66">
        <f t="shared" si="47"/>
        <v>0</v>
      </c>
    </row>
    <row r="137" spans="1:7" x14ac:dyDescent="0.25">
      <c r="A137" s="69" t="s">
        <v>338</v>
      </c>
      <c r="B137" s="66">
        <f>SUM(B138:B142,B144:B145)</f>
        <v>0</v>
      </c>
      <c r="C137" s="66">
        <f t="shared" ref="C137:G137" si="48">SUM(C138:C142,C144:C145)</f>
        <v>0</v>
      </c>
      <c r="D137" s="66">
        <f t="shared" si="48"/>
        <v>0</v>
      </c>
      <c r="E137" s="66">
        <f t="shared" si="48"/>
        <v>0</v>
      </c>
      <c r="F137" s="66">
        <f t="shared" si="48"/>
        <v>0</v>
      </c>
      <c r="G137" s="66">
        <f t="shared" si="48"/>
        <v>0</v>
      </c>
    </row>
    <row r="138" spans="1:7" x14ac:dyDescent="0.25">
      <c r="A138" s="70" t="s">
        <v>339</v>
      </c>
      <c r="B138" s="66">
        <v>0</v>
      </c>
      <c r="C138" s="66">
        <v>0</v>
      </c>
      <c r="D138" s="66">
        <f t="shared" ref="D138:D145" si="49">+B138+C138</f>
        <v>0</v>
      </c>
      <c r="E138" s="66">
        <v>0</v>
      </c>
      <c r="F138" s="66">
        <v>0</v>
      </c>
      <c r="G138" s="66">
        <f>D138-E138</f>
        <v>0</v>
      </c>
    </row>
    <row r="139" spans="1:7" x14ac:dyDescent="0.25">
      <c r="A139" s="70" t="s">
        <v>340</v>
      </c>
      <c r="B139" s="66">
        <v>0</v>
      </c>
      <c r="C139" s="66">
        <v>0</v>
      </c>
      <c r="D139" s="66">
        <f t="shared" si="49"/>
        <v>0</v>
      </c>
      <c r="E139" s="66">
        <v>0</v>
      </c>
      <c r="F139" s="66">
        <v>0</v>
      </c>
      <c r="G139" s="66">
        <f t="shared" ref="G139:G145" si="50">D139-E139</f>
        <v>0</v>
      </c>
    </row>
    <row r="140" spans="1:7" x14ac:dyDescent="0.25">
      <c r="A140" s="70" t="s">
        <v>341</v>
      </c>
      <c r="B140" s="66">
        <v>0</v>
      </c>
      <c r="C140" s="66">
        <v>0</v>
      </c>
      <c r="D140" s="66">
        <f t="shared" si="49"/>
        <v>0</v>
      </c>
      <c r="E140" s="66">
        <v>0</v>
      </c>
      <c r="F140" s="66">
        <v>0</v>
      </c>
      <c r="G140" s="66">
        <f t="shared" si="50"/>
        <v>0</v>
      </c>
    </row>
    <row r="141" spans="1:7" x14ac:dyDescent="0.25">
      <c r="A141" s="70" t="s">
        <v>342</v>
      </c>
      <c r="B141" s="66">
        <v>0</v>
      </c>
      <c r="C141" s="66">
        <v>0</v>
      </c>
      <c r="D141" s="66">
        <f t="shared" si="49"/>
        <v>0</v>
      </c>
      <c r="E141" s="66">
        <v>0</v>
      </c>
      <c r="F141" s="66">
        <v>0</v>
      </c>
      <c r="G141" s="66">
        <f t="shared" si="50"/>
        <v>0</v>
      </c>
    </row>
    <row r="142" spans="1:7" x14ac:dyDescent="0.25">
      <c r="A142" s="70" t="s">
        <v>343</v>
      </c>
      <c r="B142" s="66">
        <v>0</v>
      </c>
      <c r="C142" s="66">
        <v>0</v>
      </c>
      <c r="D142" s="66">
        <f t="shared" si="49"/>
        <v>0</v>
      </c>
      <c r="E142" s="66">
        <v>0</v>
      </c>
      <c r="F142" s="66">
        <v>0</v>
      </c>
      <c r="G142" s="66">
        <f t="shared" si="50"/>
        <v>0</v>
      </c>
    </row>
    <row r="143" spans="1:7" x14ac:dyDescent="0.25">
      <c r="A143" s="70" t="s">
        <v>3301</v>
      </c>
      <c r="B143" s="66">
        <v>0</v>
      </c>
      <c r="C143" s="66">
        <v>0</v>
      </c>
      <c r="D143" s="66">
        <f t="shared" si="49"/>
        <v>0</v>
      </c>
      <c r="E143" s="66">
        <v>0</v>
      </c>
      <c r="F143" s="66">
        <v>0</v>
      </c>
      <c r="G143" s="66">
        <f t="shared" si="50"/>
        <v>0</v>
      </c>
    </row>
    <row r="144" spans="1:7" x14ac:dyDescent="0.25">
      <c r="A144" s="70" t="s">
        <v>345</v>
      </c>
      <c r="B144" s="66">
        <v>0</v>
      </c>
      <c r="C144" s="66">
        <v>0</v>
      </c>
      <c r="D144" s="66">
        <f t="shared" si="49"/>
        <v>0</v>
      </c>
      <c r="E144" s="66">
        <v>0</v>
      </c>
      <c r="F144" s="66">
        <v>0</v>
      </c>
      <c r="G144" s="66">
        <f t="shared" si="50"/>
        <v>0</v>
      </c>
    </row>
    <row r="145" spans="1:7" x14ac:dyDescent="0.25">
      <c r="A145" s="70" t="s">
        <v>346</v>
      </c>
      <c r="B145" s="66">
        <v>0</v>
      </c>
      <c r="C145" s="66">
        <v>0</v>
      </c>
      <c r="D145" s="66">
        <f t="shared" si="49"/>
        <v>0</v>
      </c>
      <c r="E145" s="66">
        <v>0</v>
      </c>
      <c r="F145" s="66">
        <v>0</v>
      </c>
      <c r="G145" s="66">
        <f t="shared" si="50"/>
        <v>0</v>
      </c>
    </row>
    <row r="146" spans="1:7" x14ac:dyDescent="0.25">
      <c r="A146" s="69" t="s">
        <v>347</v>
      </c>
      <c r="B146" s="66">
        <f>SUM(B147:B149)</f>
        <v>0</v>
      </c>
      <c r="C146" s="66">
        <f t="shared" ref="C146:G146" si="51">SUM(C147:C149)</f>
        <v>0</v>
      </c>
      <c r="D146" s="66">
        <f t="shared" si="51"/>
        <v>0</v>
      </c>
      <c r="E146" s="66">
        <f t="shared" si="51"/>
        <v>0</v>
      </c>
      <c r="F146" s="66">
        <f t="shared" si="51"/>
        <v>0</v>
      </c>
      <c r="G146" s="66">
        <f t="shared" si="51"/>
        <v>0</v>
      </c>
    </row>
    <row r="147" spans="1:7" x14ac:dyDescent="0.25">
      <c r="A147" s="70" t="s">
        <v>348</v>
      </c>
      <c r="B147" s="66">
        <v>0</v>
      </c>
      <c r="C147" s="66">
        <v>0</v>
      </c>
      <c r="D147" s="66">
        <f t="shared" ref="D147:D149" si="52">+B147+C147</f>
        <v>0</v>
      </c>
      <c r="E147" s="66">
        <v>0</v>
      </c>
      <c r="F147" s="66">
        <v>0</v>
      </c>
      <c r="G147" s="66">
        <f>D147-E147</f>
        <v>0</v>
      </c>
    </row>
    <row r="148" spans="1:7" x14ac:dyDescent="0.25">
      <c r="A148" s="70" t="s">
        <v>349</v>
      </c>
      <c r="B148" s="66">
        <v>0</v>
      </c>
      <c r="C148" s="66">
        <v>0</v>
      </c>
      <c r="D148" s="66">
        <f t="shared" si="52"/>
        <v>0</v>
      </c>
      <c r="E148" s="66">
        <v>0</v>
      </c>
      <c r="F148" s="66">
        <v>0</v>
      </c>
      <c r="G148" s="66">
        <f t="shared" ref="G148:G149" si="53">D148-E148</f>
        <v>0</v>
      </c>
    </row>
    <row r="149" spans="1:7" x14ac:dyDescent="0.25">
      <c r="A149" s="70" t="s">
        <v>350</v>
      </c>
      <c r="B149" s="66">
        <v>0</v>
      </c>
      <c r="C149" s="66">
        <v>0</v>
      </c>
      <c r="D149" s="66">
        <f t="shared" si="52"/>
        <v>0</v>
      </c>
      <c r="E149" s="66">
        <v>0</v>
      </c>
      <c r="F149" s="66">
        <v>0</v>
      </c>
      <c r="G149" s="66">
        <f t="shared" si="53"/>
        <v>0</v>
      </c>
    </row>
    <row r="150" spans="1:7" x14ac:dyDescent="0.25">
      <c r="A150" s="69" t="s">
        <v>351</v>
      </c>
      <c r="B150" s="66">
        <f>SUM(B151:B157)</f>
        <v>0</v>
      </c>
      <c r="C150" s="66">
        <f t="shared" ref="C150:G150" si="54">SUM(C151:C157)</f>
        <v>0</v>
      </c>
      <c r="D150" s="66">
        <f t="shared" si="54"/>
        <v>0</v>
      </c>
      <c r="E150" s="66">
        <f t="shared" si="54"/>
        <v>0</v>
      </c>
      <c r="F150" s="66">
        <f t="shared" si="54"/>
        <v>0</v>
      </c>
      <c r="G150" s="66">
        <f t="shared" si="54"/>
        <v>0</v>
      </c>
    </row>
    <row r="151" spans="1:7" x14ac:dyDescent="0.25">
      <c r="A151" s="70" t="s">
        <v>352</v>
      </c>
      <c r="B151" s="66">
        <v>0</v>
      </c>
      <c r="C151" s="66">
        <v>0</v>
      </c>
      <c r="D151" s="66">
        <f t="shared" ref="D151:D157" si="55">+B151+C151</f>
        <v>0</v>
      </c>
      <c r="E151" s="66">
        <v>0</v>
      </c>
      <c r="F151" s="66">
        <v>0</v>
      </c>
      <c r="G151" s="66">
        <f>D151-E151</f>
        <v>0</v>
      </c>
    </row>
    <row r="152" spans="1:7" x14ac:dyDescent="0.25">
      <c r="A152" s="70" t="s">
        <v>353</v>
      </c>
      <c r="B152" s="66">
        <v>0</v>
      </c>
      <c r="C152" s="66">
        <v>0</v>
      </c>
      <c r="D152" s="66">
        <f t="shared" si="55"/>
        <v>0</v>
      </c>
      <c r="E152" s="66">
        <v>0</v>
      </c>
      <c r="F152" s="66">
        <v>0</v>
      </c>
      <c r="G152" s="66">
        <f t="shared" ref="G152:G157" si="56">D152-E152</f>
        <v>0</v>
      </c>
    </row>
    <row r="153" spans="1:7" x14ac:dyDescent="0.25">
      <c r="A153" s="70" t="s">
        <v>354</v>
      </c>
      <c r="B153" s="66">
        <v>0</v>
      </c>
      <c r="C153" s="66">
        <v>0</v>
      </c>
      <c r="D153" s="66">
        <f t="shared" si="55"/>
        <v>0</v>
      </c>
      <c r="E153" s="66">
        <v>0</v>
      </c>
      <c r="F153" s="66">
        <v>0</v>
      </c>
      <c r="G153" s="66">
        <f t="shared" si="56"/>
        <v>0</v>
      </c>
    </row>
    <row r="154" spans="1:7" x14ac:dyDescent="0.25">
      <c r="A154" s="34" t="s">
        <v>355</v>
      </c>
      <c r="B154" s="66">
        <v>0</v>
      </c>
      <c r="C154" s="66">
        <v>0</v>
      </c>
      <c r="D154" s="66">
        <f t="shared" si="55"/>
        <v>0</v>
      </c>
      <c r="E154" s="66">
        <v>0</v>
      </c>
      <c r="F154" s="66">
        <v>0</v>
      </c>
      <c r="G154" s="66">
        <f t="shared" si="56"/>
        <v>0</v>
      </c>
    </row>
    <row r="155" spans="1:7" x14ac:dyDescent="0.25">
      <c r="A155" s="70" t="s">
        <v>356</v>
      </c>
      <c r="B155" s="66">
        <v>0</v>
      </c>
      <c r="C155" s="66">
        <v>0</v>
      </c>
      <c r="D155" s="66">
        <f t="shared" si="55"/>
        <v>0</v>
      </c>
      <c r="E155" s="66">
        <v>0</v>
      </c>
      <c r="F155" s="66">
        <v>0</v>
      </c>
      <c r="G155" s="66">
        <f t="shared" si="56"/>
        <v>0</v>
      </c>
    </row>
    <row r="156" spans="1:7" x14ac:dyDescent="0.25">
      <c r="A156" s="70" t="s">
        <v>357</v>
      </c>
      <c r="B156" s="66">
        <v>0</v>
      </c>
      <c r="C156" s="66">
        <v>0</v>
      </c>
      <c r="D156" s="66">
        <f t="shared" si="55"/>
        <v>0</v>
      </c>
      <c r="E156" s="66">
        <v>0</v>
      </c>
      <c r="F156" s="66">
        <v>0</v>
      </c>
      <c r="G156" s="66">
        <f t="shared" si="56"/>
        <v>0</v>
      </c>
    </row>
    <row r="157" spans="1:7" x14ac:dyDescent="0.25">
      <c r="A157" s="70" t="s">
        <v>358</v>
      </c>
      <c r="B157" s="66">
        <v>0</v>
      </c>
      <c r="C157" s="66">
        <v>0</v>
      </c>
      <c r="D157" s="66">
        <f t="shared" si="55"/>
        <v>0</v>
      </c>
      <c r="E157" s="66">
        <v>0</v>
      </c>
      <c r="F157" s="66">
        <v>0</v>
      </c>
      <c r="G157" s="66">
        <f t="shared" si="56"/>
        <v>0</v>
      </c>
    </row>
    <row r="158" spans="1:7" x14ac:dyDescent="0.25">
      <c r="A158" s="35"/>
      <c r="B158" s="67"/>
      <c r="C158" s="67"/>
      <c r="D158" s="67"/>
      <c r="E158" s="67"/>
      <c r="F158" s="67"/>
      <c r="G158" s="67"/>
    </row>
    <row r="159" spans="1:7" x14ac:dyDescent="0.25">
      <c r="A159" s="36" t="s">
        <v>360</v>
      </c>
      <c r="B159" s="65">
        <f>B9+B84</f>
        <v>225706880</v>
      </c>
      <c r="C159" s="65">
        <f t="shared" ref="C159:G159" si="57">C9+C84</f>
        <v>16097204</v>
      </c>
      <c r="D159" s="65">
        <f t="shared" si="57"/>
        <v>241804084</v>
      </c>
      <c r="E159" s="65">
        <f t="shared" si="57"/>
        <v>82847747</v>
      </c>
      <c r="F159" s="65">
        <f t="shared" si="57"/>
        <v>81343959</v>
      </c>
      <c r="G159" s="65">
        <f t="shared" si="57"/>
        <v>158956337</v>
      </c>
    </row>
    <row r="160" spans="1:7" x14ac:dyDescent="0.25">
      <c r="A160" s="49"/>
      <c r="B160" s="5"/>
      <c r="C160" s="5"/>
      <c r="D160" s="5"/>
      <c r="E160" s="5"/>
      <c r="F160" s="5"/>
      <c r="G160" s="5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3">
        <f>'Formato 6 a)'!B9</f>
        <v>225706880</v>
      </c>
      <c r="Q2" s="13">
        <f>'Formato 6 a)'!C9</f>
        <v>16097204</v>
      </c>
      <c r="R2" s="13">
        <f>'Formato 6 a)'!D9</f>
        <v>241804084</v>
      </c>
      <c r="S2" s="13">
        <f>'Formato 6 a)'!E9</f>
        <v>82847747</v>
      </c>
      <c r="T2" s="13">
        <f>'Formato 6 a)'!F9</f>
        <v>81343959</v>
      </c>
      <c r="U2" s="13">
        <f>'Formato 6 a)'!G9</f>
        <v>158956337</v>
      </c>
    </row>
    <row r="3" spans="1:25" x14ac:dyDescent="0.25">
      <c r="A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3">
        <f>'Formato 6 a)'!B10</f>
        <v>61276868</v>
      </c>
      <c r="Q3" s="13">
        <f>'Formato 6 a)'!C10</f>
        <v>0</v>
      </c>
      <c r="R3" s="13">
        <f>'Formato 6 a)'!D10</f>
        <v>61276868</v>
      </c>
      <c r="S3" s="13">
        <f>'Formato 6 a)'!E10</f>
        <v>51024506</v>
      </c>
      <c r="T3" s="13">
        <f>'Formato 6 a)'!F10</f>
        <v>50229101</v>
      </c>
      <c r="U3" s="13">
        <f>'Formato 6 a)'!G10</f>
        <v>10252362</v>
      </c>
      <c r="V3" s="13"/>
    </row>
    <row r="4" spans="1:25" x14ac:dyDescent="0.25">
      <c r="A4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3">
        <f>'Formato 6 a)'!B11</f>
        <v>27788174</v>
      </c>
      <c r="Q4" s="13">
        <f>'Formato 6 a)'!C11</f>
        <v>0</v>
      </c>
      <c r="R4" s="13">
        <f>'Formato 6 a)'!D11</f>
        <v>27788174</v>
      </c>
      <c r="S4" s="13">
        <f>'Formato 6 a)'!E11</f>
        <v>27285197</v>
      </c>
      <c r="T4" s="13">
        <f>'Formato 6 a)'!F11</f>
        <v>27285197</v>
      </c>
      <c r="U4" s="13">
        <f>'Formato 6 a)'!G11</f>
        <v>502977</v>
      </c>
      <c r="V4" s="13"/>
    </row>
    <row r="5" spans="1:25" x14ac:dyDescent="0.25">
      <c r="A5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3">
        <f>'Formato 6 a)'!B12</f>
        <v>1830000</v>
      </c>
      <c r="Q5" s="13">
        <f>'Formato 6 a)'!C12</f>
        <v>0</v>
      </c>
      <c r="R5" s="13">
        <f>'Formato 6 a)'!D12</f>
        <v>1830000</v>
      </c>
      <c r="S5" s="13">
        <f>'Formato 6 a)'!E12</f>
        <v>820458</v>
      </c>
      <c r="T5" s="13">
        <f>'Formato 6 a)'!F12</f>
        <v>820458</v>
      </c>
      <c r="U5" s="13">
        <f>'Formato 6 a)'!G12</f>
        <v>1009542</v>
      </c>
      <c r="V5" s="13"/>
    </row>
    <row r="6" spans="1:25" x14ac:dyDescent="0.25">
      <c r="A6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3">
        <f>'Formato 6 a)'!B13</f>
        <v>6361536</v>
      </c>
      <c r="Q6" s="13">
        <f>'Formato 6 a)'!C13</f>
        <v>0</v>
      </c>
      <c r="R6" s="13">
        <f>'Formato 6 a)'!D13</f>
        <v>6361536</v>
      </c>
      <c r="S6" s="13">
        <f>'Formato 6 a)'!E13</f>
        <v>5702285</v>
      </c>
      <c r="T6" s="13">
        <f>'Formato 6 a)'!F13</f>
        <v>5702285</v>
      </c>
      <c r="U6" s="13">
        <f>'Formato 6 a)'!G13</f>
        <v>659251</v>
      </c>
      <c r="V6" s="13"/>
    </row>
    <row r="7" spans="1:25" x14ac:dyDescent="0.25">
      <c r="A7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3">
        <f>'Formato 6 a)'!B14</f>
        <v>6827694</v>
      </c>
      <c r="Q7" s="13">
        <f>'Formato 6 a)'!C14</f>
        <v>0</v>
      </c>
      <c r="R7" s="13">
        <f>'Formato 6 a)'!D14</f>
        <v>6827694</v>
      </c>
      <c r="S7" s="13">
        <f>'Formato 6 a)'!E14</f>
        <v>6076357</v>
      </c>
      <c r="T7" s="13">
        <f>'Formato 6 a)'!F14</f>
        <v>5280952</v>
      </c>
      <c r="U7" s="13">
        <f>'Formato 6 a)'!G14</f>
        <v>751337</v>
      </c>
      <c r="V7" s="13"/>
      <c r="W7" s="13"/>
      <c r="X7" s="13"/>
      <c r="Y7" s="13"/>
    </row>
    <row r="8" spans="1:25" x14ac:dyDescent="0.25">
      <c r="A8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3">
        <f>'Formato 6 a)'!B15</f>
        <v>13969464</v>
      </c>
      <c r="Q8" s="13">
        <f>'Formato 6 a)'!C15</f>
        <v>0</v>
      </c>
      <c r="R8" s="13">
        <f>'Formato 6 a)'!D15</f>
        <v>13969464</v>
      </c>
      <c r="S8" s="13">
        <f>'Formato 6 a)'!E15</f>
        <v>11140209</v>
      </c>
      <c r="T8" s="13">
        <f>'Formato 6 a)'!F15</f>
        <v>11140209</v>
      </c>
      <c r="U8" s="13">
        <f>'Formato 6 a)'!G15</f>
        <v>2829255</v>
      </c>
    </row>
    <row r="9" spans="1:25" x14ac:dyDescent="0.25">
      <c r="A9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3">
        <f>'Formato 6 a)'!B16</f>
        <v>4500000</v>
      </c>
      <c r="Q9" s="13">
        <f>'Formato 6 a)'!C16</f>
        <v>0</v>
      </c>
      <c r="R9" s="13">
        <f>'Formato 6 a)'!D16</f>
        <v>4500000</v>
      </c>
      <c r="S9" s="13">
        <f>'Formato 6 a)'!E16</f>
        <v>0</v>
      </c>
      <c r="T9" s="13">
        <f>'Formato 6 a)'!F16</f>
        <v>0</v>
      </c>
      <c r="U9" s="13">
        <f>'Formato 6 a)'!G16</f>
        <v>4500000</v>
      </c>
    </row>
    <row r="10" spans="1:25" x14ac:dyDescent="0.25">
      <c r="A10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3">
        <f>'Formato 6 a)'!B17</f>
        <v>0</v>
      </c>
      <c r="Q10" s="13">
        <f>'Formato 6 a)'!C17</f>
        <v>0</v>
      </c>
      <c r="R10" s="13">
        <f>'Formato 6 a)'!D17</f>
        <v>0</v>
      </c>
      <c r="S10" s="13">
        <f>'Formato 6 a)'!E17</f>
        <v>0</v>
      </c>
      <c r="T10" s="13">
        <f>'Formato 6 a)'!F17</f>
        <v>0</v>
      </c>
      <c r="U10" s="13">
        <f>'Formato 6 a)'!G17</f>
        <v>0</v>
      </c>
    </row>
    <row r="11" spans="1:25" x14ac:dyDescent="0.25">
      <c r="A11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3">
        <f>'Formato 6 a)'!B18</f>
        <v>2725410</v>
      </c>
      <c r="Q11" s="13">
        <f>'Formato 6 a)'!C18</f>
        <v>1332330</v>
      </c>
      <c r="R11" s="13">
        <f>'Formato 6 a)'!D18</f>
        <v>4057740</v>
      </c>
      <c r="S11" s="13">
        <f>'Formato 6 a)'!E18</f>
        <v>2382228</v>
      </c>
      <c r="T11" s="13">
        <f>'Formato 6 a)'!F18</f>
        <v>2309983</v>
      </c>
      <c r="U11" s="13">
        <f>'Formato 6 a)'!G18</f>
        <v>1675512</v>
      </c>
    </row>
    <row r="12" spans="1:25" x14ac:dyDescent="0.25">
      <c r="A12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P12" s="13">
        <f>'Formato 6 a)'!B19</f>
        <v>658000</v>
      </c>
      <c r="Q12" s="13">
        <f>'Formato 6 a)'!C19</f>
        <v>101750</v>
      </c>
      <c r="R12" s="13">
        <f>'Formato 6 a)'!D19</f>
        <v>759750</v>
      </c>
      <c r="S12" s="13">
        <f>'Formato 6 a)'!E19</f>
        <v>481064</v>
      </c>
      <c r="T12" s="13">
        <f>'Formato 6 a)'!F19</f>
        <v>481064</v>
      </c>
      <c r="U12" s="13">
        <f>'Formato 6 a)'!G19</f>
        <v>278686</v>
      </c>
    </row>
    <row r="13" spans="1:25" x14ac:dyDescent="0.25">
      <c r="A1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3">
        <f>'Formato 6 a)'!B20</f>
        <v>41700</v>
      </c>
      <c r="Q13" s="13">
        <f>'Formato 6 a)'!C20</f>
        <v>0</v>
      </c>
      <c r="R13" s="13">
        <f>'Formato 6 a)'!D20</f>
        <v>41700</v>
      </c>
      <c r="S13" s="13">
        <f>'Formato 6 a)'!E20</f>
        <v>40096</v>
      </c>
      <c r="T13" s="13">
        <f>'Formato 6 a)'!F20</f>
        <v>40096</v>
      </c>
      <c r="U13" s="13">
        <f>'Formato 6 a)'!G20</f>
        <v>1604</v>
      </c>
    </row>
    <row r="14" spans="1:25" x14ac:dyDescent="0.25">
      <c r="A14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3">
        <f>'Formato 6 a)'!B21</f>
        <v>0</v>
      </c>
      <c r="Q14" s="13">
        <f>'Formato 6 a)'!C21</f>
        <v>0</v>
      </c>
      <c r="R14" s="13">
        <f>'Formato 6 a)'!D21</f>
        <v>0</v>
      </c>
      <c r="S14" s="13">
        <f>'Formato 6 a)'!E21</f>
        <v>0</v>
      </c>
      <c r="T14" s="13">
        <f>'Formato 6 a)'!F21</f>
        <v>0</v>
      </c>
      <c r="U14" s="13">
        <f>'Formato 6 a)'!G21</f>
        <v>0</v>
      </c>
    </row>
    <row r="15" spans="1:25" x14ac:dyDescent="0.25">
      <c r="A15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3">
        <f>'Formato 6 a)'!B22</f>
        <v>83400</v>
      </c>
      <c r="Q15" s="13">
        <f>'Formato 6 a)'!C22</f>
        <v>15000</v>
      </c>
      <c r="R15" s="13">
        <f>'Formato 6 a)'!D22</f>
        <v>98400</v>
      </c>
      <c r="S15" s="13">
        <f>'Formato 6 a)'!E22</f>
        <v>54638</v>
      </c>
      <c r="T15" s="13">
        <f>'Formato 6 a)'!F22</f>
        <v>54638</v>
      </c>
      <c r="U15" s="13">
        <f>'Formato 6 a)'!G22</f>
        <v>43762</v>
      </c>
    </row>
    <row r="16" spans="1:25" x14ac:dyDescent="0.25">
      <c r="A16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3">
        <f>'Formato 6 a)'!B23</f>
        <v>81360</v>
      </c>
      <c r="Q16" s="13">
        <f>'Formato 6 a)'!C23</f>
        <v>-10000</v>
      </c>
      <c r="R16" s="13">
        <f>'Formato 6 a)'!D23</f>
        <v>71360</v>
      </c>
      <c r="S16" s="13">
        <f>'Formato 6 a)'!E23</f>
        <v>3462</v>
      </c>
      <c r="T16" s="13">
        <f>'Formato 6 a)'!F23</f>
        <v>3462</v>
      </c>
      <c r="U16" s="13">
        <f>'Formato 6 a)'!G23</f>
        <v>67898</v>
      </c>
    </row>
    <row r="17" spans="1:21" x14ac:dyDescent="0.25">
      <c r="A17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3">
        <f>'Formato 6 a)'!B24</f>
        <v>1420000</v>
      </c>
      <c r="Q17" s="13">
        <f>'Formato 6 a)'!C24</f>
        <v>670000</v>
      </c>
      <c r="R17" s="13">
        <f>'Formato 6 a)'!D24</f>
        <v>2090000</v>
      </c>
      <c r="S17" s="13">
        <f>'Formato 6 a)'!E24</f>
        <v>1091593</v>
      </c>
      <c r="T17" s="13">
        <f>'Formato 6 a)'!F24</f>
        <v>1019948</v>
      </c>
      <c r="U17" s="13">
        <f>'Formato 6 a)'!G24</f>
        <v>998407</v>
      </c>
    </row>
    <row r="18" spans="1:21" x14ac:dyDescent="0.25">
      <c r="A18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3">
        <f>'Formato 6 a)'!B25</f>
        <v>151000</v>
      </c>
      <c r="Q18" s="13">
        <f>'Formato 6 a)'!C25</f>
        <v>133250</v>
      </c>
      <c r="R18" s="13">
        <f>'Formato 6 a)'!D25</f>
        <v>284250</v>
      </c>
      <c r="S18" s="13">
        <f>'Formato 6 a)'!E25</f>
        <v>219303</v>
      </c>
      <c r="T18" s="13">
        <f>'Formato 6 a)'!F25</f>
        <v>218703</v>
      </c>
      <c r="U18" s="13">
        <f>'Formato 6 a)'!G25</f>
        <v>64947</v>
      </c>
    </row>
    <row r="19" spans="1:21" x14ac:dyDescent="0.25">
      <c r="A19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3">
        <f>'Formato 6 a)'!B26</f>
        <v>0</v>
      </c>
      <c r="Q19" s="13">
        <f>'Formato 6 a)'!C26</f>
        <v>0</v>
      </c>
      <c r="R19" s="13">
        <f>'Formato 6 a)'!D26</f>
        <v>0</v>
      </c>
      <c r="S19" s="13">
        <f>'Formato 6 a)'!E26</f>
        <v>0</v>
      </c>
      <c r="T19" s="13">
        <f>'Formato 6 a)'!F26</f>
        <v>0</v>
      </c>
      <c r="U19" s="13">
        <f>'Formato 6 a)'!G26</f>
        <v>0</v>
      </c>
    </row>
    <row r="20" spans="1:21" x14ac:dyDescent="0.25">
      <c r="A20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3">
        <f>'Formato 6 a)'!B27</f>
        <v>289950</v>
      </c>
      <c r="Q20" s="13">
        <f>'Formato 6 a)'!C27</f>
        <v>422330</v>
      </c>
      <c r="R20" s="13">
        <f>'Formato 6 a)'!D27</f>
        <v>712280</v>
      </c>
      <c r="S20" s="13">
        <f>'Formato 6 a)'!E27</f>
        <v>492072</v>
      </c>
      <c r="T20" s="13">
        <f>'Formato 6 a)'!F27</f>
        <v>492072</v>
      </c>
      <c r="U20" s="13">
        <f>'Formato 6 a)'!G27</f>
        <v>220208</v>
      </c>
    </row>
    <row r="21" spans="1:21" x14ac:dyDescent="0.25">
      <c r="A21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3">
        <f>'Formato 6 a)'!B28</f>
        <v>17204119</v>
      </c>
      <c r="Q21" s="13">
        <f>'Formato 6 a)'!C28</f>
        <v>-670000</v>
      </c>
      <c r="R21" s="13">
        <f>'Formato 6 a)'!D28</f>
        <v>16534119</v>
      </c>
      <c r="S21" s="13">
        <f>'Formato 6 a)'!E28</f>
        <v>11384863</v>
      </c>
      <c r="T21" s="13">
        <f>'Formato 6 a)'!F28</f>
        <v>10752725</v>
      </c>
      <c r="U21" s="13">
        <f>'Formato 6 a)'!G28</f>
        <v>5149256</v>
      </c>
    </row>
    <row r="22" spans="1:21" x14ac:dyDescent="0.25">
      <c r="A22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3">
        <f>'Formato 6 a)'!B29</f>
        <v>1113000</v>
      </c>
      <c r="Q22" s="13">
        <f>'Formato 6 a)'!C29</f>
        <v>-290000</v>
      </c>
      <c r="R22" s="13">
        <f>'Formato 6 a)'!D29</f>
        <v>823000</v>
      </c>
      <c r="S22" s="13">
        <f>'Formato 6 a)'!E29</f>
        <v>661073</v>
      </c>
      <c r="T22" s="13">
        <f>'Formato 6 a)'!F29</f>
        <v>633844</v>
      </c>
      <c r="U22" s="13">
        <f>'Formato 6 a)'!G29</f>
        <v>161927</v>
      </c>
    </row>
    <row r="23" spans="1:21" x14ac:dyDescent="0.25">
      <c r="A2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3">
        <f>'Formato 6 a)'!B30</f>
        <v>473000</v>
      </c>
      <c r="Q23" s="13">
        <f>'Formato 6 a)'!C30</f>
        <v>622600</v>
      </c>
      <c r="R23" s="13">
        <f>'Formato 6 a)'!D30</f>
        <v>1095600</v>
      </c>
      <c r="S23" s="13">
        <f>'Formato 6 a)'!E30</f>
        <v>665008</v>
      </c>
      <c r="T23" s="13">
        <f>'Formato 6 a)'!F30</f>
        <v>653437</v>
      </c>
      <c r="U23" s="13">
        <f>'Formato 6 a)'!G30</f>
        <v>430592</v>
      </c>
    </row>
    <row r="24" spans="1:21" x14ac:dyDescent="0.25">
      <c r="A24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3">
        <f>'Formato 6 a)'!B31</f>
        <v>6178900</v>
      </c>
      <c r="Q24" s="13">
        <f>'Formato 6 a)'!C31</f>
        <v>-258700</v>
      </c>
      <c r="R24" s="13">
        <f>'Formato 6 a)'!D31</f>
        <v>5920200</v>
      </c>
      <c r="S24" s="13">
        <f>'Formato 6 a)'!E31</f>
        <v>4179758</v>
      </c>
      <c r="T24" s="13">
        <f>'Formato 6 a)'!F31</f>
        <v>3894995</v>
      </c>
      <c r="U24" s="13">
        <f>'Formato 6 a)'!G31</f>
        <v>1740442</v>
      </c>
    </row>
    <row r="25" spans="1:21" x14ac:dyDescent="0.25">
      <c r="A25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3">
        <f>'Formato 6 a)'!B32</f>
        <v>4341180</v>
      </c>
      <c r="Q25" s="13">
        <f>'Formato 6 a)'!C32</f>
        <v>-960000</v>
      </c>
      <c r="R25" s="13">
        <f>'Formato 6 a)'!D32</f>
        <v>3381180</v>
      </c>
      <c r="S25" s="13">
        <f>'Formato 6 a)'!E32</f>
        <v>1739747</v>
      </c>
      <c r="T25" s="13">
        <f>'Formato 6 a)'!F32</f>
        <v>1737614</v>
      </c>
      <c r="U25" s="13">
        <f>'Formato 6 a)'!G32</f>
        <v>1641433</v>
      </c>
    </row>
    <row r="26" spans="1:21" x14ac:dyDescent="0.25">
      <c r="A26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3">
        <f>'Formato 6 a)'!B33</f>
        <v>1960330</v>
      </c>
      <c r="Q26" s="13">
        <f>'Formato 6 a)'!C33</f>
        <v>170000</v>
      </c>
      <c r="R26" s="13">
        <f>'Formato 6 a)'!D33</f>
        <v>2130330</v>
      </c>
      <c r="S26" s="13">
        <f>'Formato 6 a)'!E33</f>
        <v>1460437</v>
      </c>
      <c r="T26" s="13">
        <f>'Formato 6 a)'!F33</f>
        <v>1460437</v>
      </c>
      <c r="U26" s="13">
        <f>'Formato 6 a)'!G33</f>
        <v>669893</v>
      </c>
    </row>
    <row r="27" spans="1:21" x14ac:dyDescent="0.25">
      <c r="A27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3">
        <f>'Formato 6 a)'!B34</f>
        <v>922500</v>
      </c>
      <c r="Q27" s="13">
        <f>'Formato 6 a)'!C34</f>
        <v>17000</v>
      </c>
      <c r="R27" s="13">
        <f>'Formato 6 a)'!D34</f>
        <v>939500</v>
      </c>
      <c r="S27" s="13">
        <f>'Formato 6 a)'!E34</f>
        <v>743541</v>
      </c>
      <c r="T27" s="13">
        <f>'Formato 6 a)'!F34</f>
        <v>634623</v>
      </c>
      <c r="U27" s="13">
        <f>'Formato 6 a)'!G34</f>
        <v>195959</v>
      </c>
    </row>
    <row r="28" spans="1:21" x14ac:dyDescent="0.25">
      <c r="A28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3">
        <f>'Formato 6 a)'!B35</f>
        <v>355000</v>
      </c>
      <c r="Q28" s="13">
        <f>'Formato 6 a)'!C35</f>
        <v>-222000</v>
      </c>
      <c r="R28" s="13">
        <f>'Formato 6 a)'!D35</f>
        <v>133000</v>
      </c>
      <c r="S28" s="13">
        <f>'Formato 6 a)'!E35</f>
        <v>17104</v>
      </c>
      <c r="T28" s="13">
        <f>'Formato 6 a)'!F35</f>
        <v>17104</v>
      </c>
      <c r="U28" s="13">
        <f>'Formato 6 a)'!G35</f>
        <v>115896</v>
      </c>
    </row>
    <row r="29" spans="1:21" x14ac:dyDescent="0.25">
      <c r="A29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3">
        <f>'Formato 6 a)'!B36</f>
        <v>439800</v>
      </c>
      <c r="Q29" s="13">
        <f>'Formato 6 a)'!C36</f>
        <v>321100</v>
      </c>
      <c r="R29" s="13">
        <f>'Formato 6 a)'!D36</f>
        <v>760900</v>
      </c>
      <c r="S29" s="13">
        <f>'Formato 6 a)'!E36</f>
        <v>694046</v>
      </c>
      <c r="T29" s="13">
        <f>'Formato 6 a)'!F36</f>
        <v>693500</v>
      </c>
      <c r="U29" s="13">
        <f>'Formato 6 a)'!G36</f>
        <v>66854</v>
      </c>
    </row>
    <row r="30" spans="1:21" x14ac:dyDescent="0.25">
      <c r="A30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3">
        <f>'Formato 6 a)'!B37</f>
        <v>1420409</v>
      </c>
      <c r="Q30" s="13">
        <f>'Formato 6 a)'!C37</f>
        <v>-70000</v>
      </c>
      <c r="R30" s="13">
        <f>'Formato 6 a)'!D37</f>
        <v>1350409</v>
      </c>
      <c r="S30" s="13">
        <f>'Formato 6 a)'!E37</f>
        <v>1224149</v>
      </c>
      <c r="T30" s="13">
        <f>'Formato 6 a)'!F37</f>
        <v>1027171</v>
      </c>
      <c r="U30" s="13">
        <f>'Formato 6 a)'!G37</f>
        <v>126260</v>
      </c>
    </row>
    <row r="31" spans="1:21" x14ac:dyDescent="0.25">
      <c r="A31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3">
        <f>'Formato 6 a)'!B38</f>
        <v>150000</v>
      </c>
      <c r="Q31" s="13">
        <f>'Formato 6 a)'!C38</f>
        <v>15434874</v>
      </c>
      <c r="R31" s="13">
        <f>'Formato 6 a)'!D38</f>
        <v>15584874</v>
      </c>
      <c r="S31" s="13">
        <f>'Formato 6 a)'!E38</f>
        <v>8857427</v>
      </c>
      <c r="T31" s="13">
        <f>'Formato 6 a)'!F38</f>
        <v>8853427</v>
      </c>
      <c r="U31" s="13">
        <f>'Formato 6 a)'!G38</f>
        <v>6727447</v>
      </c>
    </row>
    <row r="32" spans="1:21" x14ac:dyDescent="0.25">
      <c r="A32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3">
        <f>'Formato 6 a)'!B39</f>
        <v>0</v>
      </c>
      <c r="Q32" s="13">
        <f>'Formato 6 a)'!C39</f>
        <v>0</v>
      </c>
      <c r="R32" s="13">
        <f>'Formato 6 a)'!D39</f>
        <v>0</v>
      </c>
      <c r="S32" s="13">
        <f>'Formato 6 a)'!E39</f>
        <v>0</v>
      </c>
      <c r="T32" s="13">
        <f>'Formato 6 a)'!F39</f>
        <v>0</v>
      </c>
      <c r="U32" s="13">
        <f>'Formato 6 a)'!G39</f>
        <v>0</v>
      </c>
    </row>
    <row r="33" spans="1:21" x14ac:dyDescent="0.25">
      <c r="A3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3">
        <f>'Formato 6 a)'!B40</f>
        <v>0</v>
      </c>
      <c r="Q33" s="13">
        <f>'Formato 6 a)'!C40</f>
        <v>0</v>
      </c>
      <c r="R33" s="13">
        <f>'Formato 6 a)'!D40</f>
        <v>0</v>
      </c>
      <c r="S33" s="13">
        <f>'Formato 6 a)'!E40</f>
        <v>0</v>
      </c>
      <c r="T33" s="13">
        <f>'Formato 6 a)'!F40</f>
        <v>0</v>
      </c>
      <c r="U33" s="13">
        <f>'Formato 6 a)'!G40</f>
        <v>0</v>
      </c>
    </row>
    <row r="34" spans="1:21" x14ac:dyDescent="0.25">
      <c r="A34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3">
        <f>'Formato 6 a)'!B41</f>
        <v>0</v>
      </c>
      <c r="Q34" s="13">
        <f>'Formato 6 a)'!C41</f>
        <v>0</v>
      </c>
      <c r="R34" s="13">
        <f>'Formato 6 a)'!D41</f>
        <v>0</v>
      </c>
      <c r="S34" s="13">
        <f>'Formato 6 a)'!E41</f>
        <v>0</v>
      </c>
      <c r="T34" s="13">
        <f>'Formato 6 a)'!F41</f>
        <v>0</v>
      </c>
      <c r="U34" s="13">
        <f>'Formato 6 a)'!G41</f>
        <v>0</v>
      </c>
    </row>
    <row r="35" spans="1:21" x14ac:dyDescent="0.25">
      <c r="A35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3">
        <f>'Formato 6 a)'!B42</f>
        <v>150000</v>
      </c>
      <c r="Q35" s="13">
        <f>'Formato 6 a)'!C42</f>
        <v>15434874</v>
      </c>
      <c r="R35" s="13">
        <f>'Formato 6 a)'!D42</f>
        <v>15584874</v>
      </c>
      <c r="S35" s="13">
        <f>'Formato 6 a)'!E42</f>
        <v>8857427</v>
      </c>
      <c r="T35" s="13">
        <f>'Formato 6 a)'!F42</f>
        <v>8853427</v>
      </c>
      <c r="U35" s="13">
        <f>'Formato 6 a)'!G42</f>
        <v>6727447</v>
      </c>
    </row>
    <row r="36" spans="1:21" x14ac:dyDescent="0.25">
      <c r="A36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3">
        <f>'Formato 6 a)'!B43</f>
        <v>0</v>
      </c>
      <c r="Q36" s="13">
        <f>'Formato 6 a)'!C43</f>
        <v>0</v>
      </c>
      <c r="R36" s="13">
        <f>'Formato 6 a)'!D43</f>
        <v>0</v>
      </c>
      <c r="S36" s="13">
        <f>'Formato 6 a)'!E43</f>
        <v>0</v>
      </c>
      <c r="T36" s="13">
        <f>'Formato 6 a)'!F43</f>
        <v>0</v>
      </c>
      <c r="U36" s="13">
        <f>'Formato 6 a)'!G43</f>
        <v>0</v>
      </c>
    </row>
    <row r="37" spans="1:21" x14ac:dyDescent="0.25">
      <c r="A37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3">
        <f>'Formato 6 a)'!B44</f>
        <v>0</v>
      </c>
      <c r="Q37" s="13">
        <f>'Formato 6 a)'!C44</f>
        <v>0</v>
      </c>
      <c r="R37" s="13">
        <f>'Formato 6 a)'!D44</f>
        <v>0</v>
      </c>
      <c r="S37" s="13">
        <f>'Formato 6 a)'!E44</f>
        <v>0</v>
      </c>
      <c r="T37" s="13">
        <f>'Formato 6 a)'!F44</f>
        <v>0</v>
      </c>
      <c r="U37" s="13">
        <f>'Formato 6 a)'!G44</f>
        <v>0</v>
      </c>
    </row>
    <row r="38" spans="1:21" x14ac:dyDescent="0.25">
      <c r="A38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3">
        <f>'Formato 6 a)'!B45</f>
        <v>0</v>
      </c>
      <c r="Q38" s="13">
        <f>'Formato 6 a)'!C45</f>
        <v>0</v>
      </c>
      <c r="R38" s="13">
        <f>'Formato 6 a)'!D45</f>
        <v>0</v>
      </c>
      <c r="S38" s="13">
        <f>'Formato 6 a)'!E45</f>
        <v>0</v>
      </c>
      <c r="T38" s="13">
        <f>'Formato 6 a)'!F45</f>
        <v>0</v>
      </c>
      <c r="U38" s="13">
        <f>'Formato 6 a)'!G45</f>
        <v>0</v>
      </c>
    </row>
    <row r="39" spans="1:21" x14ac:dyDescent="0.25">
      <c r="A39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3">
        <f>'Formato 6 a)'!B46</f>
        <v>0</v>
      </c>
      <c r="Q39" s="13">
        <f>'Formato 6 a)'!C46</f>
        <v>0</v>
      </c>
      <c r="R39" s="13">
        <f>'Formato 6 a)'!D46</f>
        <v>0</v>
      </c>
      <c r="S39" s="13">
        <f>'Formato 6 a)'!E46</f>
        <v>0</v>
      </c>
      <c r="T39" s="13">
        <f>'Formato 6 a)'!F46</f>
        <v>0</v>
      </c>
      <c r="U39" s="13">
        <f>'Formato 6 a)'!G46</f>
        <v>0</v>
      </c>
    </row>
    <row r="40" spans="1:21" x14ac:dyDescent="0.25">
      <c r="A40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3">
        <f>'Formato 6 a)'!B47</f>
        <v>0</v>
      </c>
      <c r="Q40" s="13">
        <f>'Formato 6 a)'!C47</f>
        <v>0</v>
      </c>
      <c r="R40" s="13">
        <f>'Formato 6 a)'!D47</f>
        <v>0</v>
      </c>
      <c r="S40" s="13">
        <f>'Formato 6 a)'!E47</f>
        <v>0</v>
      </c>
      <c r="T40" s="13">
        <f>'Formato 6 a)'!F47</f>
        <v>0</v>
      </c>
      <c r="U40" s="13">
        <f>'Formato 6 a)'!G47</f>
        <v>0</v>
      </c>
    </row>
    <row r="41" spans="1:21" x14ac:dyDescent="0.25">
      <c r="A41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3">
        <f>'Formato 6 a)'!B48</f>
        <v>13318750</v>
      </c>
      <c r="Q41" s="13">
        <f>'Formato 6 a)'!C48</f>
        <v>0</v>
      </c>
      <c r="R41" s="13">
        <f>'Formato 6 a)'!D48</f>
        <v>13318750</v>
      </c>
      <c r="S41" s="13">
        <f>'Formato 6 a)'!E48</f>
        <v>8373553</v>
      </c>
      <c r="T41" s="13">
        <f>'Formato 6 a)'!F48</f>
        <v>8373553</v>
      </c>
      <c r="U41" s="13">
        <f>'Formato 6 a)'!G48</f>
        <v>4945197</v>
      </c>
    </row>
    <row r="42" spans="1:21" x14ac:dyDescent="0.25">
      <c r="A42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3">
        <f>'Formato 6 a)'!B49</f>
        <v>1101500</v>
      </c>
      <c r="Q42" s="13">
        <f>'Formato 6 a)'!C49</f>
        <v>-100000</v>
      </c>
      <c r="R42" s="13">
        <f>'Formato 6 a)'!D49</f>
        <v>1001500</v>
      </c>
      <c r="S42" s="13">
        <f>'Formato 6 a)'!E49</f>
        <v>618804</v>
      </c>
      <c r="T42" s="13">
        <f>'Formato 6 a)'!F49</f>
        <v>618804</v>
      </c>
      <c r="U42" s="13">
        <f>'Formato 6 a)'!G49</f>
        <v>382696</v>
      </c>
    </row>
    <row r="43" spans="1:21" x14ac:dyDescent="0.25">
      <c r="A4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3">
        <f>'Formato 6 a)'!B50</f>
        <v>85000</v>
      </c>
      <c r="Q43" s="13">
        <f>'Formato 6 a)'!C50</f>
        <v>155000</v>
      </c>
      <c r="R43" s="13">
        <f>'Formato 6 a)'!D50</f>
        <v>240000</v>
      </c>
      <c r="S43" s="13">
        <f>'Formato 6 a)'!E50</f>
        <v>172188</v>
      </c>
      <c r="T43" s="13">
        <f>'Formato 6 a)'!F50</f>
        <v>172188</v>
      </c>
      <c r="U43" s="13">
        <f>'Formato 6 a)'!G50</f>
        <v>67812</v>
      </c>
    </row>
    <row r="44" spans="1:21" x14ac:dyDescent="0.25">
      <c r="A44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3">
        <f>'Formato 6 a)'!B51</f>
        <v>0</v>
      </c>
      <c r="Q44" s="13">
        <f>'Formato 6 a)'!C51</f>
        <v>0</v>
      </c>
      <c r="R44" s="13">
        <f>'Formato 6 a)'!D51</f>
        <v>0</v>
      </c>
      <c r="S44" s="13">
        <f>'Formato 6 a)'!E51</f>
        <v>0</v>
      </c>
      <c r="T44" s="13">
        <f>'Formato 6 a)'!F51</f>
        <v>0</v>
      </c>
      <c r="U44" s="13">
        <f>'Formato 6 a)'!G51</f>
        <v>0</v>
      </c>
    </row>
    <row r="45" spans="1:21" x14ac:dyDescent="0.25">
      <c r="A45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3">
        <f>'Formato 6 a)'!B52</f>
        <v>1235000</v>
      </c>
      <c r="Q45" s="13">
        <f>'Formato 6 a)'!C52</f>
        <v>-35000</v>
      </c>
      <c r="R45" s="13">
        <f>'Formato 6 a)'!D52</f>
        <v>1200000</v>
      </c>
      <c r="S45" s="13">
        <f>'Formato 6 a)'!E52</f>
        <v>1004767</v>
      </c>
      <c r="T45" s="13">
        <f>'Formato 6 a)'!F52</f>
        <v>1004767</v>
      </c>
      <c r="U45" s="13">
        <f>'Formato 6 a)'!G52</f>
        <v>195233</v>
      </c>
    </row>
    <row r="46" spans="1:21" x14ac:dyDescent="0.25">
      <c r="A46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3">
        <f>'Formato 6 a)'!B53</f>
        <v>0</v>
      </c>
      <c r="Q46" s="13">
        <f>'Formato 6 a)'!C53</f>
        <v>0</v>
      </c>
      <c r="R46" s="13">
        <f>'Formato 6 a)'!D53</f>
        <v>0</v>
      </c>
      <c r="S46" s="13">
        <f>'Formato 6 a)'!E53</f>
        <v>0</v>
      </c>
      <c r="T46" s="13">
        <f>'Formato 6 a)'!F53</f>
        <v>0</v>
      </c>
      <c r="U46" s="13">
        <f>'Formato 6 a)'!G53</f>
        <v>0</v>
      </c>
    </row>
    <row r="47" spans="1:21" x14ac:dyDescent="0.25">
      <c r="A47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3">
        <f>'Formato 6 a)'!B54</f>
        <v>155100</v>
      </c>
      <c r="Q47" s="13">
        <f>'Formato 6 a)'!C54</f>
        <v>-20000</v>
      </c>
      <c r="R47" s="13">
        <f>'Formato 6 a)'!D54</f>
        <v>135100</v>
      </c>
      <c r="S47" s="13">
        <f>'Formato 6 a)'!E54</f>
        <v>0</v>
      </c>
      <c r="T47" s="13">
        <f>'Formato 6 a)'!F54</f>
        <v>0</v>
      </c>
      <c r="U47" s="13">
        <f>'Formato 6 a)'!G54</f>
        <v>135100</v>
      </c>
    </row>
    <row r="48" spans="1:21" x14ac:dyDescent="0.25">
      <c r="A48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3">
        <f>'Formato 6 a)'!B55</f>
        <v>0</v>
      </c>
      <c r="Q48" s="13">
        <f>'Formato 6 a)'!C55</f>
        <v>0</v>
      </c>
      <c r="R48" s="13">
        <f>'Formato 6 a)'!D55</f>
        <v>0</v>
      </c>
      <c r="S48" s="13">
        <f>'Formato 6 a)'!E55</f>
        <v>0</v>
      </c>
      <c r="T48" s="13">
        <f>'Formato 6 a)'!F55</f>
        <v>0</v>
      </c>
      <c r="U48" s="13">
        <f>'Formato 6 a)'!G55</f>
        <v>0</v>
      </c>
    </row>
    <row r="49" spans="1:21" x14ac:dyDescent="0.25">
      <c r="A49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3">
        <f>'Formato 6 a)'!B56</f>
        <v>10000000</v>
      </c>
      <c r="Q49" s="13">
        <f>'Formato 6 a)'!C56</f>
        <v>0</v>
      </c>
      <c r="R49" s="13">
        <f>'Formato 6 a)'!D56</f>
        <v>10000000</v>
      </c>
      <c r="S49" s="13">
        <f>'Formato 6 a)'!E56</f>
        <v>6000000</v>
      </c>
      <c r="T49" s="13">
        <f>'Formato 6 a)'!F56</f>
        <v>6000000</v>
      </c>
      <c r="U49" s="13">
        <f>'Formato 6 a)'!G56</f>
        <v>4000000</v>
      </c>
    </row>
    <row r="50" spans="1:21" x14ac:dyDescent="0.25">
      <c r="A50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3">
        <f>'Formato 6 a)'!B57</f>
        <v>742150</v>
      </c>
      <c r="Q50" s="13">
        <f>'Formato 6 a)'!C57</f>
        <v>0</v>
      </c>
      <c r="R50" s="13">
        <f>'Formato 6 a)'!D57</f>
        <v>742150</v>
      </c>
      <c r="S50" s="13">
        <f>'Formato 6 a)'!E57</f>
        <v>577794</v>
      </c>
      <c r="T50" s="13">
        <f>'Formato 6 a)'!F57</f>
        <v>577794</v>
      </c>
      <c r="U50" s="13">
        <f>'Formato 6 a)'!G57</f>
        <v>164356</v>
      </c>
    </row>
    <row r="51" spans="1:21" x14ac:dyDescent="0.25">
      <c r="A51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3">
        <f>'Formato 6 a)'!B58</f>
        <v>131031733</v>
      </c>
      <c r="Q51" s="13">
        <f>'Formato 6 a)'!C58</f>
        <v>0</v>
      </c>
      <c r="R51" s="13">
        <f>'Formato 6 a)'!D58</f>
        <v>131031733</v>
      </c>
      <c r="S51" s="13">
        <f>'Formato 6 a)'!E58</f>
        <v>825170</v>
      </c>
      <c r="T51" s="13">
        <f>'Formato 6 a)'!F58</f>
        <v>825170</v>
      </c>
      <c r="U51" s="13">
        <f>'Formato 6 a)'!G58</f>
        <v>130206563</v>
      </c>
    </row>
    <row r="52" spans="1:21" x14ac:dyDescent="0.25">
      <c r="A52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3">
        <f>'Formato 6 a)'!B59</f>
        <v>0</v>
      </c>
      <c r="Q52" s="13">
        <f>'Formato 6 a)'!C59</f>
        <v>0</v>
      </c>
      <c r="R52" s="13">
        <f>'Formato 6 a)'!D59</f>
        <v>0</v>
      </c>
      <c r="S52" s="13">
        <f>'Formato 6 a)'!E59</f>
        <v>0</v>
      </c>
      <c r="T52" s="13">
        <f>'Formato 6 a)'!F59</f>
        <v>0</v>
      </c>
      <c r="U52" s="13">
        <f>'Formato 6 a)'!G59</f>
        <v>0</v>
      </c>
    </row>
    <row r="53" spans="1:21" x14ac:dyDescent="0.25">
      <c r="A5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3">
        <f>'Formato 6 a)'!B60</f>
        <v>131031733</v>
      </c>
      <c r="Q53" s="13">
        <f>'Formato 6 a)'!C60</f>
        <v>0</v>
      </c>
      <c r="R53" s="13">
        <f>'Formato 6 a)'!D60</f>
        <v>131031733</v>
      </c>
      <c r="S53" s="13">
        <f>'Formato 6 a)'!E60</f>
        <v>825170</v>
      </c>
      <c r="T53" s="13">
        <f>'Formato 6 a)'!F60</f>
        <v>825170</v>
      </c>
      <c r="U53" s="13">
        <f>'Formato 6 a)'!G60</f>
        <v>130206563</v>
      </c>
    </row>
    <row r="54" spans="1:21" x14ac:dyDescent="0.25">
      <c r="A54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3">
        <f>'Formato 6 a)'!B61</f>
        <v>0</v>
      </c>
      <c r="Q54" s="13">
        <f>'Formato 6 a)'!C61</f>
        <v>0</v>
      </c>
      <c r="R54" s="13">
        <f>'Formato 6 a)'!D61</f>
        <v>0</v>
      </c>
      <c r="S54" s="13">
        <f>'Formato 6 a)'!E61</f>
        <v>0</v>
      </c>
      <c r="T54" s="13">
        <f>'Formato 6 a)'!F61</f>
        <v>0</v>
      </c>
      <c r="U54" s="13">
        <f>'Formato 6 a)'!G61</f>
        <v>0</v>
      </c>
    </row>
    <row r="55" spans="1:21" x14ac:dyDescent="0.25">
      <c r="A55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3">
        <f>'Formato 6 a)'!B62</f>
        <v>0</v>
      </c>
      <c r="Q55" s="13">
        <f>'Formato 6 a)'!C62</f>
        <v>0</v>
      </c>
      <c r="R55" s="13">
        <f>'Formato 6 a)'!D62</f>
        <v>0</v>
      </c>
      <c r="S55" s="13">
        <f>'Formato 6 a)'!E62</f>
        <v>0</v>
      </c>
      <c r="T55" s="13">
        <f>'Formato 6 a)'!F62</f>
        <v>0</v>
      </c>
      <c r="U55" s="13">
        <f>'Formato 6 a)'!G62</f>
        <v>0</v>
      </c>
    </row>
    <row r="56" spans="1:21" x14ac:dyDescent="0.25">
      <c r="A56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3">
        <f>'Formato 6 a)'!B63</f>
        <v>0</v>
      </c>
      <c r="Q56" s="13">
        <f>'Formato 6 a)'!C63</f>
        <v>0</v>
      </c>
      <c r="R56" s="13">
        <f>'Formato 6 a)'!D63</f>
        <v>0</v>
      </c>
      <c r="S56" s="13">
        <f>'Formato 6 a)'!E63</f>
        <v>0</v>
      </c>
      <c r="T56" s="13">
        <f>'Formato 6 a)'!F63</f>
        <v>0</v>
      </c>
      <c r="U56" s="13">
        <f>'Formato 6 a)'!G63</f>
        <v>0</v>
      </c>
    </row>
    <row r="57" spans="1:21" x14ac:dyDescent="0.25">
      <c r="A57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3">
        <f>'Formato 6 a)'!B64</f>
        <v>0</v>
      </c>
      <c r="Q57" s="13">
        <f>'Formato 6 a)'!C64</f>
        <v>0</v>
      </c>
      <c r="R57" s="13">
        <f>'Formato 6 a)'!D64</f>
        <v>0</v>
      </c>
      <c r="S57" s="13">
        <f>'Formato 6 a)'!E64</f>
        <v>0</v>
      </c>
      <c r="T57" s="13">
        <f>'Formato 6 a)'!F64</f>
        <v>0</v>
      </c>
      <c r="U57" s="13">
        <f>'Formato 6 a)'!G64</f>
        <v>0</v>
      </c>
    </row>
    <row r="58" spans="1:21" x14ac:dyDescent="0.25">
      <c r="A58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3">
        <f>'Formato 6 a)'!B65</f>
        <v>0</v>
      </c>
      <c r="Q58" s="13">
        <f>'Formato 6 a)'!C65</f>
        <v>0</v>
      </c>
      <c r="R58" s="13">
        <f>'Formato 6 a)'!D65</f>
        <v>0</v>
      </c>
      <c r="S58" s="13">
        <f>'Formato 6 a)'!E65</f>
        <v>0</v>
      </c>
      <c r="T58" s="13">
        <f>'Formato 6 a)'!F65</f>
        <v>0</v>
      </c>
      <c r="U58" s="13">
        <f>'Formato 6 a)'!G65</f>
        <v>0</v>
      </c>
    </row>
    <row r="59" spans="1:21" x14ac:dyDescent="0.25">
      <c r="A59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3">
        <f>'Formato 6 a)'!B66</f>
        <v>0</v>
      </c>
      <c r="Q59" s="13">
        <f>'Formato 6 a)'!C66</f>
        <v>0</v>
      </c>
      <c r="R59" s="13">
        <f>'Formato 6 a)'!D66</f>
        <v>0</v>
      </c>
      <c r="S59" s="13">
        <f>'Formato 6 a)'!E66</f>
        <v>0</v>
      </c>
      <c r="T59" s="13">
        <f>'Formato 6 a)'!F66</f>
        <v>0</v>
      </c>
      <c r="U59" s="13">
        <f>'Formato 6 a)'!G66</f>
        <v>0</v>
      </c>
    </row>
    <row r="60" spans="1:21" x14ac:dyDescent="0.25">
      <c r="A60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3">
        <f>'Formato 6 a)'!B67</f>
        <v>0</v>
      </c>
      <c r="Q60" s="13">
        <f>'Formato 6 a)'!C67</f>
        <v>0</v>
      </c>
      <c r="R60" s="13">
        <f>'Formato 6 a)'!D67</f>
        <v>0</v>
      </c>
      <c r="S60" s="13">
        <f>'Formato 6 a)'!E67</f>
        <v>0</v>
      </c>
      <c r="T60" s="13">
        <f>'Formato 6 a)'!F67</f>
        <v>0</v>
      </c>
      <c r="U60" s="13">
        <f>'Formato 6 a)'!G67</f>
        <v>0</v>
      </c>
    </row>
    <row r="61" spans="1:21" x14ac:dyDescent="0.25">
      <c r="A61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3">
        <f>'Formato 6 a)'!B68</f>
        <v>0</v>
      </c>
      <c r="Q61" s="13">
        <f>'Formato 6 a)'!C68</f>
        <v>0</v>
      </c>
      <c r="R61" s="13">
        <f>'Formato 6 a)'!D68</f>
        <v>0</v>
      </c>
      <c r="S61" s="13">
        <f>'Formato 6 a)'!E68</f>
        <v>0</v>
      </c>
      <c r="T61" s="13">
        <f>'Formato 6 a)'!F68</f>
        <v>0</v>
      </c>
      <c r="U61" s="13">
        <f>'Formato 6 a)'!G68</f>
        <v>0</v>
      </c>
    </row>
    <row r="62" spans="1:21" x14ac:dyDescent="0.25">
      <c r="A62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21"/>
      <c r="P62" s="13">
        <f>'Formato 6 a)'!B69</f>
        <v>0</v>
      </c>
      <c r="Q62" s="13">
        <f>'Formato 6 a)'!C69</f>
        <v>0</v>
      </c>
      <c r="R62" s="13">
        <f>'Formato 6 a)'!D69</f>
        <v>0</v>
      </c>
      <c r="S62" s="13">
        <f>'Formato 6 a)'!E69</f>
        <v>0</v>
      </c>
      <c r="T62" s="13">
        <f>'Formato 6 a)'!F69</f>
        <v>0</v>
      </c>
      <c r="U62" s="13">
        <f>'Formato 6 a)'!G69</f>
        <v>0</v>
      </c>
    </row>
    <row r="63" spans="1:21" x14ac:dyDescent="0.25">
      <c r="A6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3">
        <f>'Formato 6 a)'!B70</f>
        <v>0</v>
      </c>
      <c r="Q63" s="13">
        <f>'Formato 6 a)'!C70</f>
        <v>0</v>
      </c>
      <c r="R63" s="13">
        <f>'Formato 6 a)'!D70</f>
        <v>0</v>
      </c>
      <c r="S63" s="13">
        <f>'Formato 6 a)'!E70</f>
        <v>0</v>
      </c>
      <c r="T63" s="13">
        <f>'Formato 6 a)'!F70</f>
        <v>0</v>
      </c>
      <c r="U63" s="13">
        <f>'Formato 6 a)'!G70</f>
        <v>0</v>
      </c>
    </row>
    <row r="64" spans="1:21" x14ac:dyDescent="0.25">
      <c r="A64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3">
        <f>'Formato 6 a)'!B71</f>
        <v>0</v>
      </c>
      <c r="Q64" s="13">
        <f>'Formato 6 a)'!C71</f>
        <v>0</v>
      </c>
      <c r="R64" s="13">
        <f>'Formato 6 a)'!D71</f>
        <v>0</v>
      </c>
      <c r="S64" s="13">
        <f>'Formato 6 a)'!E71</f>
        <v>0</v>
      </c>
      <c r="T64" s="13">
        <f>'Formato 6 a)'!F71</f>
        <v>0</v>
      </c>
      <c r="U64" s="13">
        <f>'Formato 6 a)'!G71</f>
        <v>0</v>
      </c>
    </row>
    <row r="65" spans="1:21" x14ac:dyDescent="0.25">
      <c r="A65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3">
        <f>'Formato 6 a)'!B72</f>
        <v>0</v>
      </c>
      <c r="Q65" s="13">
        <f>'Formato 6 a)'!C72</f>
        <v>0</v>
      </c>
      <c r="R65" s="13">
        <f>'Formato 6 a)'!D72</f>
        <v>0</v>
      </c>
      <c r="S65" s="13">
        <f>'Formato 6 a)'!E72</f>
        <v>0</v>
      </c>
      <c r="T65" s="13">
        <f>'Formato 6 a)'!F72</f>
        <v>0</v>
      </c>
      <c r="U65" s="13">
        <f>'Formato 6 a)'!G72</f>
        <v>0</v>
      </c>
    </row>
    <row r="66" spans="1:21" x14ac:dyDescent="0.25">
      <c r="A66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3">
        <f>'Formato 6 a)'!B73</f>
        <v>0</v>
      </c>
      <c r="Q66" s="13">
        <f>'Formato 6 a)'!C73</f>
        <v>0</v>
      </c>
      <c r="R66" s="13">
        <f>'Formato 6 a)'!D73</f>
        <v>0</v>
      </c>
      <c r="S66" s="13">
        <f>'Formato 6 a)'!E73</f>
        <v>0</v>
      </c>
      <c r="T66" s="13">
        <f>'Formato 6 a)'!F73</f>
        <v>0</v>
      </c>
      <c r="U66" s="13">
        <f>'Formato 6 a)'!G73</f>
        <v>0</v>
      </c>
    </row>
    <row r="67" spans="1:21" x14ac:dyDescent="0.25">
      <c r="A67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3">
        <f>'Formato 6 a)'!B74</f>
        <v>0</v>
      </c>
      <c r="Q67" s="13">
        <f>'Formato 6 a)'!C74</f>
        <v>0</v>
      </c>
      <c r="R67" s="13">
        <f>'Formato 6 a)'!D74</f>
        <v>0</v>
      </c>
      <c r="S67" s="13">
        <f>'Formato 6 a)'!E74</f>
        <v>0</v>
      </c>
      <c r="T67" s="13">
        <f>'Formato 6 a)'!F74</f>
        <v>0</v>
      </c>
      <c r="U67" s="13">
        <f>'Formato 6 a)'!G74</f>
        <v>0</v>
      </c>
    </row>
    <row r="68" spans="1:21" x14ac:dyDescent="0.25">
      <c r="A68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3">
        <f>'Formato 6 a)'!B75</f>
        <v>0</v>
      </c>
      <c r="Q68" s="13">
        <f>'Formato 6 a)'!C75</f>
        <v>0</v>
      </c>
      <c r="R68" s="13">
        <f>'Formato 6 a)'!D75</f>
        <v>0</v>
      </c>
      <c r="S68" s="13">
        <f>'Formato 6 a)'!E75</f>
        <v>0</v>
      </c>
      <c r="T68" s="13">
        <f>'Formato 6 a)'!F75</f>
        <v>0</v>
      </c>
      <c r="U68" s="13">
        <f>'Formato 6 a)'!G75</f>
        <v>0</v>
      </c>
    </row>
    <row r="69" spans="1:21" x14ac:dyDescent="0.25">
      <c r="A69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3">
        <f>'Formato 6 a)'!B76</f>
        <v>0</v>
      </c>
      <c r="Q69" s="13">
        <f>'Formato 6 a)'!C76</f>
        <v>0</v>
      </c>
      <c r="R69" s="13">
        <f>'Formato 6 a)'!D76</f>
        <v>0</v>
      </c>
      <c r="S69" s="13">
        <f>'Formato 6 a)'!E76</f>
        <v>0</v>
      </c>
      <c r="T69" s="13">
        <f>'Formato 6 a)'!F76</f>
        <v>0</v>
      </c>
      <c r="U69" s="13">
        <f>'Formato 6 a)'!G76</f>
        <v>0</v>
      </c>
    </row>
    <row r="70" spans="1:21" x14ac:dyDescent="0.25">
      <c r="A70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3">
        <f>'Formato 6 a)'!B77</f>
        <v>0</v>
      </c>
      <c r="Q70" s="13">
        <f>'Formato 6 a)'!C77</f>
        <v>0</v>
      </c>
      <c r="R70" s="13">
        <f>'Formato 6 a)'!D77</f>
        <v>0</v>
      </c>
      <c r="S70" s="13">
        <f>'Formato 6 a)'!E77</f>
        <v>0</v>
      </c>
      <c r="T70" s="13">
        <f>'Formato 6 a)'!F77</f>
        <v>0</v>
      </c>
      <c r="U70" s="13">
        <f>'Formato 6 a)'!G77</f>
        <v>0</v>
      </c>
    </row>
    <row r="71" spans="1:21" x14ac:dyDescent="0.25">
      <c r="A71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3">
        <f>'Formato 6 a)'!B78</f>
        <v>0</v>
      </c>
      <c r="Q71" s="13">
        <f>'Formato 6 a)'!C78</f>
        <v>0</v>
      </c>
      <c r="R71" s="13">
        <f>'Formato 6 a)'!D78</f>
        <v>0</v>
      </c>
      <c r="S71" s="13">
        <f>'Formato 6 a)'!E78</f>
        <v>0</v>
      </c>
      <c r="T71" s="13">
        <f>'Formato 6 a)'!F78</f>
        <v>0</v>
      </c>
      <c r="U71" s="13">
        <f>'Formato 6 a)'!G78</f>
        <v>0</v>
      </c>
    </row>
    <row r="72" spans="1:21" x14ac:dyDescent="0.25">
      <c r="A72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3">
        <f>'Formato 6 a)'!B79</f>
        <v>0</v>
      </c>
      <c r="Q72" s="13">
        <f>'Formato 6 a)'!C79</f>
        <v>0</v>
      </c>
      <c r="R72" s="13">
        <f>'Formato 6 a)'!D79</f>
        <v>0</v>
      </c>
      <c r="S72" s="13">
        <f>'Formato 6 a)'!E79</f>
        <v>0</v>
      </c>
      <c r="T72" s="13">
        <f>'Formato 6 a)'!F79</f>
        <v>0</v>
      </c>
      <c r="U72" s="13">
        <f>'Formato 6 a)'!G79</f>
        <v>0</v>
      </c>
    </row>
    <row r="73" spans="1:21" x14ac:dyDescent="0.25">
      <c r="A7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3">
        <f>'Formato 6 a)'!B80</f>
        <v>0</v>
      </c>
      <c r="Q73" s="13">
        <f>'Formato 6 a)'!C80</f>
        <v>0</v>
      </c>
      <c r="R73" s="13">
        <f>'Formato 6 a)'!D80</f>
        <v>0</v>
      </c>
      <c r="S73" s="13">
        <f>'Formato 6 a)'!E80</f>
        <v>0</v>
      </c>
      <c r="T73" s="13">
        <f>'Formato 6 a)'!F80</f>
        <v>0</v>
      </c>
      <c r="U73" s="13">
        <f>'Formato 6 a)'!G80</f>
        <v>0</v>
      </c>
    </row>
    <row r="74" spans="1:21" x14ac:dyDescent="0.25">
      <c r="A74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3">
        <f>'Formato 6 a)'!B81</f>
        <v>0</v>
      </c>
      <c r="Q74" s="13">
        <f>'Formato 6 a)'!C81</f>
        <v>0</v>
      </c>
      <c r="R74" s="13">
        <f>'Formato 6 a)'!D81</f>
        <v>0</v>
      </c>
      <c r="S74" s="13">
        <f>'Formato 6 a)'!E81</f>
        <v>0</v>
      </c>
      <c r="T74" s="13">
        <f>'Formato 6 a)'!F81</f>
        <v>0</v>
      </c>
      <c r="U74" s="13">
        <f>'Formato 6 a)'!G81</f>
        <v>0</v>
      </c>
    </row>
    <row r="75" spans="1:21" x14ac:dyDescent="0.25">
      <c r="A75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3">
        <f>'Formato 6 a)'!B82</f>
        <v>0</v>
      </c>
      <c r="Q75" s="13">
        <f>'Formato 6 a)'!C82</f>
        <v>0</v>
      </c>
      <c r="R75" s="13">
        <f>'Formato 6 a)'!D82</f>
        <v>0</v>
      </c>
      <c r="S75" s="13">
        <f>'Formato 6 a)'!E82</f>
        <v>0</v>
      </c>
      <c r="T75" s="13">
        <f>'Formato 6 a)'!F82</f>
        <v>0</v>
      </c>
      <c r="U75" s="13">
        <f>'Formato 6 a)'!G82</f>
        <v>0</v>
      </c>
    </row>
    <row r="76" spans="1:21" x14ac:dyDescent="0.25">
      <c r="A76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225706880</v>
      </c>
      <c r="Q150">
        <f>'Formato 6 a)'!C159</f>
        <v>16097204</v>
      </c>
      <c r="R150">
        <f>'Formato 6 a)'!D159</f>
        <v>241804084</v>
      </c>
      <c r="S150">
        <f>'Formato 6 a)'!E159</f>
        <v>82847747</v>
      </c>
      <c r="T150">
        <f>'Formato 6 a)'!F159</f>
        <v>81343959</v>
      </c>
      <c r="U150">
        <f>'Formato 6 a)'!G159</f>
        <v>158956337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>
    <pageSetUpPr fitToPage="1"/>
  </sheetPr>
  <dimension ref="A1:G30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42" t="s">
        <v>3290</v>
      </c>
      <c r="B1" s="142"/>
      <c r="C1" s="142"/>
      <c r="D1" s="142"/>
      <c r="E1" s="142"/>
      <c r="F1" s="142"/>
      <c r="G1" s="142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277</v>
      </c>
      <c r="B3" s="130"/>
      <c r="C3" s="130"/>
      <c r="D3" s="130"/>
      <c r="E3" s="130"/>
      <c r="F3" s="130"/>
      <c r="G3" s="131"/>
    </row>
    <row r="4" spans="1:7" x14ac:dyDescent="0.25">
      <c r="A4" s="129" t="s">
        <v>431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2023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8" t="s">
        <v>0</v>
      </c>
      <c r="B7" s="140" t="s">
        <v>279</v>
      </c>
      <c r="C7" s="140"/>
      <c r="D7" s="140"/>
      <c r="E7" s="140"/>
      <c r="F7" s="140"/>
      <c r="G7" s="144" t="s">
        <v>280</v>
      </c>
    </row>
    <row r="8" spans="1:7" ht="30" x14ac:dyDescent="0.25">
      <c r="A8" s="139"/>
      <c r="B8" s="38" t="s">
        <v>281</v>
      </c>
      <c r="C8" s="37" t="s">
        <v>211</v>
      </c>
      <c r="D8" s="38" t="s">
        <v>212</v>
      </c>
      <c r="E8" s="38" t="s">
        <v>167</v>
      </c>
      <c r="F8" s="38" t="s">
        <v>185</v>
      </c>
      <c r="G8" s="143"/>
    </row>
    <row r="9" spans="1:7" x14ac:dyDescent="0.25">
      <c r="A9" s="44" t="s">
        <v>440</v>
      </c>
      <c r="B9" s="28">
        <f>SUM(B10:GASTO_NE_FIN_01)</f>
        <v>225706880</v>
      </c>
      <c r="C9" s="28">
        <f>SUM(C10:GASTO_NE_FIN_02)</f>
        <v>16097204</v>
      </c>
      <c r="D9" s="28">
        <f>SUM(D10:GASTO_NE_FIN_03)</f>
        <v>241804084</v>
      </c>
      <c r="E9" s="28">
        <f>SUM(E10:GASTO_NE_FIN_04)</f>
        <v>82847747</v>
      </c>
      <c r="F9" s="28">
        <f>SUM(F10:GASTO_NE_FIN_05)</f>
        <v>81343959</v>
      </c>
      <c r="G9" s="28">
        <f>SUM(G10:GASTO_NE_FIN_06)</f>
        <v>158956337</v>
      </c>
    </row>
    <row r="10" spans="1:7" s="18" customFormat="1" x14ac:dyDescent="0.25">
      <c r="A10" s="117" t="s">
        <v>3304</v>
      </c>
      <c r="B10" s="50">
        <v>9167429</v>
      </c>
      <c r="C10" s="50">
        <v>-1193800</v>
      </c>
      <c r="D10" s="50">
        <f>+B10+C10</f>
        <v>7973629</v>
      </c>
      <c r="E10" s="50">
        <v>7051621</v>
      </c>
      <c r="F10" s="50">
        <v>6830809</v>
      </c>
      <c r="G10" s="50">
        <f>D10-E10</f>
        <v>922008</v>
      </c>
    </row>
    <row r="11" spans="1:7" s="18" customFormat="1" x14ac:dyDescent="0.25">
      <c r="A11" s="117" t="s">
        <v>3305</v>
      </c>
      <c r="B11" s="50">
        <v>34369784</v>
      </c>
      <c r="C11" s="50">
        <v>2570030</v>
      </c>
      <c r="D11" s="50">
        <f t="shared" ref="D11:D14" si="0">+B11+C11</f>
        <v>36939814</v>
      </c>
      <c r="E11" s="50">
        <v>23190824</v>
      </c>
      <c r="F11" s="50">
        <v>22833991</v>
      </c>
      <c r="G11" s="50">
        <f t="shared" ref="G11:G17" si="1">D11-E11</f>
        <v>13748990</v>
      </c>
    </row>
    <row r="12" spans="1:7" s="18" customFormat="1" x14ac:dyDescent="0.25">
      <c r="A12" s="117" t="s">
        <v>3306</v>
      </c>
      <c r="B12" s="50">
        <v>31808718</v>
      </c>
      <c r="C12" s="50">
        <v>-1400700</v>
      </c>
      <c r="D12" s="50">
        <f t="shared" si="0"/>
        <v>30408018</v>
      </c>
      <c r="E12" s="50">
        <v>24969706</v>
      </c>
      <c r="F12" s="50">
        <v>24364327</v>
      </c>
      <c r="G12" s="50">
        <f t="shared" si="1"/>
        <v>5438312</v>
      </c>
    </row>
    <row r="13" spans="1:7" s="18" customFormat="1" x14ac:dyDescent="0.25">
      <c r="A13" s="117" t="s">
        <v>3307</v>
      </c>
      <c r="B13" s="50">
        <v>140942967</v>
      </c>
      <c r="C13" s="50">
        <v>685300</v>
      </c>
      <c r="D13" s="50">
        <f t="shared" si="0"/>
        <v>141628267</v>
      </c>
      <c r="E13" s="50">
        <v>9826947</v>
      </c>
      <c r="F13" s="50">
        <v>9673410</v>
      </c>
      <c r="G13" s="50">
        <f t="shared" si="1"/>
        <v>131801320</v>
      </c>
    </row>
    <row r="14" spans="1:7" s="18" customFormat="1" x14ac:dyDescent="0.25">
      <c r="A14" s="117" t="s">
        <v>3308</v>
      </c>
      <c r="B14" s="50">
        <v>9417982</v>
      </c>
      <c r="C14" s="50">
        <v>15436374</v>
      </c>
      <c r="D14" s="50">
        <f t="shared" si="0"/>
        <v>24854356</v>
      </c>
      <c r="E14" s="50">
        <v>17808649</v>
      </c>
      <c r="F14" s="50">
        <v>17641422</v>
      </c>
      <c r="G14" s="50">
        <f t="shared" si="1"/>
        <v>7045707</v>
      </c>
    </row>
    <row r="15" spans="1:7" s="18" customFormat="1" x14ac:dyDescent="0.25">
      <c r="A15" s="117" t="s">
        <v>437</v>
      </c>
      <c r="B15" s="50">
        <v>0</v>
      </c>
      <c r="C15" s="50">
        <v>0</v>
      </c>
      <c r="D15" s="50">
        <f t="shared" ref="D15:D17" si="2">+B15+C15</f>
        <v>0</v>
      </c>
      <c r="E15" s="50">
        <v>0</v>
      </c>
      <c r="F15" s="50">
        <v>0</v>
      </c>
      <c r="G15" s="50">
        <f t="shared" si="1"/>
        <v>0</v>
      </c>
    </row>
    <row r="16" spans="1:7" s="18" customFormat="1" x14ac:dyDescent="0.25">
      <c r="A16" s="117" t="s">
        <v>438</v>
      </c>
      <c r="B16" s="50">
        <v>0</v>
      </c>
      <c r="C16" s="50">
        <v>0</v>
      </c>
      <c r="D16" s="50">
        <f t="shared" si="2"/>
        <v>0</v>
      </c>
      <c r="E16" s="50">
        <v>0</v>
      </c>
      <c r="F16" s="50">
        <v>0</v>
      </c>
      <c r="G16" s="50">
        <f t="shared" si="1"/>
        <v>0</v>
      </c>
    </row>
    <row r="17" spans="1:7" s="18" customFormat="1" x14ac:dyDescent="0.25">
      <c r="A17" s="117" t="s">
        <v>439</v>
      </c>
      <c r="B17" s="50">
        <v>0</v>
      </c>
      <c r="C17" s="50">
        <v>0</v>
      </c>
      <c r="D17" s="50">
        <f t="shared" si="2"/>
        <v>0</v>
      </c>
      <c r="E17" s="50">
        <v>0</v>
      </c>
      <c r="F17" s="50">
        <v>0</v>
      </c>
      <c r="G17" s="50">
        <f t="shared" si="1"/>
        <v>0</v>
      </c>
    </row>
    <row r="18" spans="1:7" x14ac:dyDescent="0.25">
      <c r="A18" s="64" t="s">
        <v>686</v>
      </c>
      <c r="B18" s="46"/>
      <c r="C18" s="46"/>
      <c r="D18" s="46"/>
      <c r="E18" s="46"/>
      <c r="F18" s="46"/>
      <c r="G18" s="46"/>
    </row>
    <row r="19" spans="1:7" s="18" customFormat="1" x14ac:dyDescent="0.25">
      <c r="A19" s="47" t="s">
        <v>441</v>
      </c>
      <c r="B19" s="51">
        <f>SUM(B20:GASTO_E_FIN_01)</f>
        <v>0</v>
      </c>
      <c r="C19" s="51">
        <f>SUM(C20:GASTO_E_FIN_02)</f>
        <v>0</v>
      </c>
      <c r="D19" s="51">
        <f>SUM(D20:GASTO_E_FIN_03)</f>
        <v>0</v>
      </c>
      <c r="E19" s="51">
        <f>SUM(E20:GASTO_E_FIN_04)</f>
        <v>0</v>
      </c>
      <c r="F19" s="51">
        <f>SUM(F20:GASTO_E_FIN_05)</f>
        <v>0</v>
      </c>
      <c r="G19" s="51">
        <f>SUM(G20:GASTO_E_FIN_06)</f>
        <v>0</v>
      </c>
    </row>
    <row r="20" spans="1:7" s="18" customFormat="1" x14ac:dyDescent="0.25">
      <c r="A20" s="117" t="s">
        <v>432</v>
      </c>
      <c r="B20" s="50">
        <v>0</v>
      </c>
      <c r="C20" s="50">
        <v>0</v>
      </c>
      <c r="D20" s="50">
        <f t="shared" ref="D20:D27" si="3">+B20+C20</f>
        <v>0</v>
      </c>
      <c r="E20" s="50">
        <v>0</v>
      </c>
      <c r="F20" s="50">
        <v>0</v>
      </c>
      <c r="G20" s="50">
        <f>D20-E20</f>
        <v>0</v>
      </c>
    </row>
    <row r="21" spans="1:7" s="18" customFormat="1" x14ac:dyDescent="0.25">
      <c r="A21" s="117" t="s">
        <v>433</v>
      </c>
      <c r="B21" s="50">
        <v>0</v>
      </c>
      <c r="C21" s="50">
        <v>0</v>
      </c>
      <c r="D21" s="50">
        <f t="shared" si="3"/>
        <v>0</v>
      </c>
      <c r="E21" s="50">
        <v>0</v>
      </c>
      <c r="F21" s="50">
        <v>0</v>
      </c>
      <c r="G21" s="50">
        <f t="shared" ref="G21:G27" si="4">D21-E21</f>
        <v>0</v>
      </c>
    </row>
    <row r="22" spans="1:7" s="18" customFormat="1" x14ac:dyDescent="0.25">
      <c r="A22" s="117" t="s">
        <v>434</v>
      </c>
      <c r="B22" s="50">
        <v>0</v>
      </c>
      <c r="C22" s="50">
        <v>0</v>
      </c>
      <c r="D22" s="50">
        <f t="shared" si="3"/>
        <v>0</v>
      </c>
      <c r="E22" s="50">
        <v>0</v>
      </c>
      <c r="F22" s="50">
        <v>0</v>
      </c>
      <c r="G22" s="50">
        <f t="shared" si="4"/>
        <v>0</v>
      </c>
    </row>
    <row r="23" spans="1:7" s="18" customFormat="1" x14ac:dyDescent="0.25">
      <c r="A23" s="117" t="s">
        <v>435</v>
      </c>
      <c r="B23" s="50">
        <v>0</v>
      </c>
      <c r="C23" s="50">
        <v>0</v>
      </c>
      <c r="D23" s="50">
        <f t="shared" si="3"/>
        <v>0</v>
      </c>
      <c r="E23" s="50">
        <v>0</v>
      </c>
      <c r="F23" s="50">
        <v>0</v>
      </c>
      <c r="G23" s="50">
        <f t="shared" si="4"/>
        <v>0</v>
      </c>
    </row>
    <row r="24" spans="1:7" s="18" customFormat="1" x14ac:dyDescent="0.25">
      <c r="A24" s="117" t="s">
        <v>436</v>
      </c>
      <c r="B24" s="50">
        <v>0</v>
      </c>
      <c r="C24" s="50">
        <v>0</v>
      </c>
      <c r="D24" s="50">
        <f t="shared" si="3"/>
        <v>0</v>
      </c>
      <c r="E24" s="50">
        <v>0</v>
      </c>
      <c r="F24" s="50">
        <v>0</v>
      </c>
      <c r="G24" s="50">
        <f t="shared" si="4"/>
        <v>0</v>
      </c>
    </row>
    <row r="25" spans="1:7" s="18" customFormat="1" x14ac:dyDescent="0.25">
      <c r="A25" s="117" t="s">
        <v>437</v>
      </c>
      <c r="B25" s="50">
        <v>0</v>
      </c>
      <c r="C25" s="50">
        <v>0</v>
      </c>
      <c r="D25" s="50">
        <f t="shared" si="3"/>
        <v>0</v>
      </c>
      <c r="E25" s="50">
        <v>0</v>
      </c>
      <c r="F25" s="50">
        <v>0</v>
      </c>
      <c r="G25" s="50">
        <f t="shared" si="4"/>
        <v>0</v>
      </c>
    </row>
    <row r="26" spans="1:7" s="18" customFormat="1" x14ac:dyDescent="0.25">
      <c r="A26" s="117" t="s">
        <v>438</v>
      </c>
      <c r="B26" s="50">
        <v>0</v>
      </c>
      <c r="C26" s="50">
        <v>0</v>
      </c>
      <c r="D26" s="50">
        <f t="shared" si="3"/>
        <v>0</v>
      </c>
      <c r="E26" s="50">
        <v>0</v>
      </c>
      <c r="F26" s="50">
        <v>0</v>
      </c>
      <c r="G26" s="50">
        <f t="shared" si="4"/>
        <v>0</v>
      </c>
    </row>
    <row r="27" spans="1:7" s="18" customFormat="1" x14ac:dyDescent="0.25">
      <c r="A27" s="117" t="s">
        <v>439</v>
      </c>
      <c r="B27" s="50">
        <v>0</v>
      </c>
      <c r="C27" s="50">
        <v>0</v>
      </c>
      <c r="D27" s="50">
        <f t="shared" si="3"/>
        <v>0</v>
      </c>
      <c r="E27" s="50">
        <v>0</v>
      </c>
      <c r="F27" s="50">
        <v>0</v>
      </c>
      <c r="G27" s="50">
        <f t="shared" si="4"/>
        <v>0</v>
      </c>
    </row>
    <row r="28" spans="1:7" x14ac:dyDescent="0.25">
      <c r="A28" s="64" t="s">
        <v>686</v>
      </c>
      <c r="B28" s="46"/>
      <c r="C28" s="46"/>
      <c r="D28" s="46"/>
      <c r="E28" s="46"/>
      <c r="F28" s="46"/>
      <c r="G28" s="46"/>
    </row>
    <row r="29" spans="1:7" x14ac:dyDescent="0.25">
      <c r="A29" s="47" t="s">
        <v>360</v>
      </c>
      <c r="B29" s="51">
        <f>GASTO_NE_T1+GASTO_E_T1</f>
        <v>225706880</v>
      </c>
      <c r="C29" s="51">
        <f>GASTO_NE_T2+GASTO_E_T2</f>
        <v>16097204</v>
      </c>
      <c r="D29" s="51">
        <f>GASTO_NE_T3+GASTO_E_T3</f>
        <v>241804084</v>
      </c>
      <c r="E29" s="51">
        <f>GASTO_NE_T4+GASTO_E_T4</f>
        <v>82847747</v>
      </c>
      <c r="F29" s="51">
        <f>GASTO_NE_T5+GASTO_E_T5</f>
        <v>81343959</v>
      </c>
      <c r="G29" s="51">
        <f>GASTO_NE_T6+GASTO_E_T6</f>
        <v>158956337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75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3">
        <f>GASTO_NE_T1</f>
        <v>225706880</v>
      </c>
      <c r="Q2" s="13">
        <f>GASTO_NE_T2</f>
        <v>16097204</v>
      </c>
      <c r="R2" s="13">
        <f>GASTO_NE_T3</f>
        <v>241804084</v>
      </c>
      <c r="S2" s="13">
        <f>GASTO_NE_T4</f>
        <v>82847747</v>
      </c>
      <c r="T2" s="13">
        <f>GASTO_NE_T5</f>
        <v>81343959</v>
      </c>
      <c r="U2" s="13">
        <f>GASTO_NE_T6</f>
        <v>158956337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3">
        <f>GASTO_E_T1</f>
        <v>0</v>
      </c>
      <c r="Q3" s="13">
        <f>GASTO_E_T2</f>
        <v>0</v>
      </c>
      <c r="R3" s="13">
        <f>GASTO_E_T3</f>
        <v>0</v>
      </c>
      <c r="S3" s="13">
        <f>GASTO_E_T4</f>
        <v>0</v>
      </c>
      <c r="T3" s="13">
        <f>GASTO_E_T5</f>
        <v>0</v>
      </c>
      <c r="U3" s="13">
        <f>GASTO_E_T6</f>
        <v>0</v>
      </c>
      <c r="V3" s="13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3">
        <f>TOTAL_E_T1</f>
        <v>225706880</v>
      </c>
      <c r="Q4" s="13">
        <f>TOTAL_E_T2</f>
        <v>16097204</v>
      </c>
      <c r="R4" s="13">
        <f>TOTAL_E_T3</f>
        <v>241804084</v>
      </c>
      <c r="S4" s="13">
        <f>TOTAL_E_T4</f>
        <v>82847747</v>
      </c>
      <c r="T4" s="13">
        <f>TOTAL_E_T5</f>
        <v>81343959</v>
      </c>
      <c r="U4" s="13">
        <f>TOTAL_E_T6</f>
        <v>158956337</v>
      </c>
      <c r="V4" s="13"/>
    </row>
    <row r="5" spans="1:25" x14ac:dyDescent="0.25">
      <c r="P5" s="13"/>
      <c r="Q5" s="13"/>
      <c r="R5" s="13"/>
      <c r="S5" s="13"/>
      <c r="T5" s="13"/>
      <c r="U5" s="13"/>
      <c r="V5" s="13"/>
    </row>
    <row r="6" spans="1:25" x14ac:dyDescent="0.25">
      <c r="P6" s="13"/>
      <c r="Q6" s="13"/>
      <c r="R6" s="13"/>
      <c r="S6" s="13"/>
      <c r="T6" s="13"/>
      <c r="U6" s="13"/>
      <c r="V6" s="13"/>
    </row>
    <row r="7" spans="1:25" x14ac:dyDescent="0.25"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x14ac:dyDescent="0.25">
      <c r="P8" s="13"/>
      <c r="Q8" s="13"/>
      <c r="R8" s="13"/>
      <c r="S8" s="13"/>
      <c r="T8" s="13"/>
      <c r="U8" s="13"/>
    </row>
    <row r="9" spans="1:25" x14ac:dyDescent="0.25">
      <c r="P9" s="13"/>
      <c r="Q9" s="13"/>
      <c r="R9" s="13"/>
      <c r="S9" s="13"/>
      <c r="T9" s="13"/>
      <c r="U9" s="13"/>
    </row>
    <row r="10" spans="1:25" x14ac:dyDescent="0.25">
      <c r="P10" s="13"/>
      <c r="Q10" s="13"/>
      <c r="R10" s="13"/>
      <c r="S10" s="13"/>
      <c r="T10" s="13"/>
      <c r="U10" s="13"/>
    </row>
    <row r="11" spans="1:25" x14ac:dyDescent="0.25">
      <c r="P11" s="13"/>
      <c r="Q11" s="13"/>
      <c r="R11" s="13"/>
      <c r="S11" s="13"/>
      <c r="T11" s="13"/>
      <c r="U11" s="13"/>
    </row>
    <row r="12" spans="1:25" x14ac:dyDescent="0.25">
      <c r="P12" s="13"/>
      <c r="Q12" s="13"/>
      <c r="R12" s="13"/>
      <c r="S12" s="13"/>
      <c r="T12" s="13"/>
      <c r="U12" s="13"/>
    </row>
    <row r="13" spans="1:25" x14ac:dyDescent="0.25">
      <c r="P13" s="13"/>
      <c r="Q13" s="13"/>
      <c r="R13" s="13"/>
      <c r="S13" s="13"/>
      <c r="T13" s="13"/>
      <c r="U13" s="13"/>
    </row>
    <row r="14" spans="1:25" x14ac:dyDescent="0.25">
      <c r="P14" s="13"/>
      <c r="Q14" s="13"/>
      <c r="R14" s="13"/>
      <c r="S14" s="13"/>
      <c r="T14" s="13"/>
      <c r="U14" s="13"/>
    </row>
    <row r="15" spans="1:25" x14ac:dyDescent="0.25">
      <c r="P15" s="13"/>
      <c r="Q15" s="13"/>
      <c r="R15" s="13"/>
      <c r="S15" s="13"/>
      <c r="T15" s="13"/>
      <c r="U15" s="13"/>
    </row>
    <row r="16" spans="1:25" x14ac:dyDescent="0.25">
      <c r="P16" s="13"/>
      <c r="Q16" s="13"/>
      <c r="R16" s="13"/>
      <c r="S16" s="13"/>
      <c r="T16" s="13"/>
      <c r="U16" s="13"/>
    </row>
    <row r="17" spans="16:21" x14ac:dyDescent="0.25">
      <c r="P17" s="13"/>
      <c r="Q17" s="13"/>
      <c r="R17" s="13"/>
      <c r="S17" s="13"/>
      <c r="T17" s="13"/>
      <c r="U17" s="13"/>
    </row>
    <row r="18" spans="16:21" x14ac:dyDescent="0.25">
      <c r="P18" s="13"/>
      <c r="Q18" s="13"/>
      <c r="R18" s="13"/>
      <c r="S18" s="13"/>
      <c r="T18" s="13"/>
      <c r="U18" s="13"/>
    </row>
    <row r="19" spans="16:21" x14ac:dyDescent="0.25">
      <c r="P19" s="13"/>
      <c r="Q19" s="13"/>
      <c r="R19" s="13"/>
      <c r="S19" s="13"/>
      <c r="T19" s="13"/>
      <c r="U19" s="13"/>
    </row>
    <row r="20" spans="16:21" x14ac:dyDescent="0.25">
      <c r="P20" s="13"/>
      <c r="Q20" s="13"/>
      <c r="R20" s="13"/>
      <c r="S20" s="13"/>
      <c r="T20" s="13"/>
      <c r="U20" s="13"/>
    </row>
    <row r="21" spans="16:21" x14ac:dyDescent="0.25">
      <c r="P21" s="13"/>
      <c r="Q21" s="13"/>
      <c r="R21" s="13"/>
      <c r="S21" s="13"/>
      <c r="T21" s="13"/>
      <c r="U21" s="13"/>
    </row>
    <row r="22" spans="16:21" x14ac:dyDescent="0.25">
      <c r="P22" s="13"/>
      <c r="Q22" s="13"/>
      <c r="R22" s="13"/>
      <c r="S22" s="13"/>
      <c r="T22" s="13"/>
      <c r="U22" s="13"/>
    </row>
    <row r="23" spans="16:21" x14ac:dyDescent="0.25">
      <c r="P23" s="13"/>
      <c r="Q23" s="13"/>
      <c r="R23" s="13"/>
      <c r="S23" s="13"/>
      <c r="T23" s="13"/>
      <c r="U23" s="13"/>
    </row>
    <row r="24" spans="16:21" x14ac:dyDescent="0.25">
      <c r="P24" s="13"/>
      <c r="Q24" s="13"/>
      <c r="R24" s="13"/>
      <c r="S24" s="13"/>
      <c r="T24" s="13"/>
      <c r="U24" s="13"/>
    </row>
    <row r="25" spans="16:21" x14ac:dyDescent="0.25">
      <c r="P25" s="13"/>
      <c r="Q25" s="13"/>
      <c r="R25" s="13"/>
      <c r="S25" s="13"/>
      <c r="T25" s="13"/>
      <c r="U25" s="13"/>
    </row>
    <row r="26" spans="16:21" x14ac:dyDescent="0.25">
      <c r="P26" s="13"/>
      <c r="Q26" s="13"/>
      <c r="R26" s="13"/>
      <c r="S26" s="13"/>
      <c r="T26" s="13"/>
      <c r="U26" s="13"/>
    </row>
    <row r="27" spans="16:21" x14ac:dyDescent="0.25">
      <c r="P27" s="13"/>
      <c r="Q27" s="13"/>
      <c r="R27" s="13"/>
      <c r="S27" s="13"/>
      <c r="T27" s="13"/>
      <c r="U27" s="13"/>
    </row>
    <row r="28" spans="16:21" x14ac:dyDescent="0.25">
      <c r="P28" s="13"/>
      <c r="Q28" s="13"/>
      <c r="R28" s="13"/>
      <c r="S28" s="13"/>
      <c r="T28" s="13"/>
      <c r="U28" s="13"/>
    </row>
    <row r="29" spans="16:21" x14ac:dyDescent="0.25">
      <c r="P29" s="13"/>
      <c r="Q29" s="13"/>
      <c r="R29" s="13"/>
      <c r="S29" s="13"/>
      <c r="T29" s="13"/>
      <c r="U29" s="13"/>
    </row>
    <row r="30" spans="16:21" x14ac:dyDescent="0.25">
      <c r="P30" s="13"/>
      <c r="Q30" s="13"/>
      <c r="R30" s="13"/>
      <c r="S30" s="13"/>
      <c r="T30" s="13"/>
      <c r="U30" s="13"/>
    </row>
    <row r="31" spans="16:21" x14ac:dyDescent="0.25">
      <c r="P31" s="13"/>
      <c r="Q31" s="13"/>
      <c r="R31" s="13"/>
      <c r="S31" s="13"/>
      <c r="T31" s="13"/>
      <c r="U31" s="13"/>
    </row>
    <row r="32" spans="16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  <row r="40" spans="16:21" x14ac:dyDescent="0.25">
      <c r="P40" s="13"/>
      <c r="Q40" s="13"/>
      <c r="R40" s="13"/>
      <c r="S40" s="13"/>
      <c r="T40" s="13"/>
      <c r="U40" s="13"/>
    </row>
    <row r="41" spans="16:21" x14ac:dyDescent="0.25">
      <c r="P41" s="13"/>
      <c r="Q41" s="13"/>
      <c r="R41" s="13"/>
      <c r="S41" s="13"/>
      <c r="T41" s="13"/>
      <c r="U41" s="13"/>
    </row>
    <row r="42" spans="16:21" x14ac:dyDescent="0.25">
      <c r="P42" s="13"/>
      <c r="Q42" s="13"/>
      <c r="R42" s="13"/>
      <c r="S42" s="13"/>
      <c r="T42" s="13"/>
      <c r="U42" s="13"/>
    </row>
    <row r="43" spans="16:21" x14ac:dyDescent="0.25">
      <c r="P43" s="13"/>
      <c r="Q43" s="13"/>
      <c r="R43" s="13"/>
      <c r="S43" s="13"/>
      <c r="T43" s="13"/>
      <c r="U43" s="13"/>
    </row>
    <row r="44" spans="16:21" x14ac:dyDescent="0.25">
      <c r="P44" s="13"/>
      <c r="Q44" s="13"/>
      <c r="R44" s="13"/>
      <c r="S44" s="13"/>
      <c r="T44" s="13"/>
      <c r="U44" s="13"/>
    </row>
    <row r="45" spans="16:21" x14ac:dyDescent="0.25">
      <c r="P45" s="13"/>
      <c r="Q45" s="13"/>
      <c r="R45" s="13"/>
      <c r="S45" s="13"/>
      <c r="T45" s="13"/>
      <c r="U45" s="13"/>
    </row>
    <row r="46" spans="16:21" x14ac:dyDescent="0.25">
      <c r="P46" s="13"/>
      <c r="Q46" s="13"/>
      <c r="R46" s="13"/>
      <c r="S46" s="13"/>
      <c r="T46" s="13"/>
      <c r="U46" s="13"/>
    </row>
    <row r="47" spans="16:21" x14ac:dyDescent="0.25">
      <c r="P47" s="13"/>
      <c r="Q47" s="13"/>
      <c r="R47" s="13"/>
      <c r="S47" s="13"/>
      <c r="T47" s="13"/>
      <c r="U47" s="13"/>
    </row>
    <row r="48" spans="16:21" x14ac:dyDescent="0.25">
      <c r="P48" s="13"/>
      <c r="Q48" s="13"/>
      <c r="R48" s="13"/>
      <c r="S48" s="13"/>
      <c r="T48" s="13"/>
      <c r="U48" s="13"/>
    </row>
    <row r="49" spans="16:21" x14ac:dyDescent="0.25">
      <c r="P49" s="13"/>
      <c r="Q49" s="13"/>
      <c r="R49" s="13"/>
      <c r="S49" s="13"/>
      <c r="T49" s="13"/>
      <c r="U49" s="13"/>
    </row>
    <row r="50" spans="16:21" x14ac:dyDescent="0.25">
      <c r="P50" s="13"/>
      <c r="Q50" s="13"/>
      <c r="R50" s="13"/>
      <c r="S50" s="13"/>
      <c r="T50" s="13"/>
      <c r="U50" s="13"/>
    </row>
    <row r="51" spans="16:21" x14ac:dyDescent="0.25">
      <c r="P51" s="13"/>
      <c r="Q51" s="13"/>
      <c r="R51" s="13"/>
      <c r="S51" s="13"/>
      <c r="T51" s="13"/>
      <c r="U51" s="13"/>
    </row>
    <row r="52" spans="16:21" x14ac:dyDescent="0.25">
      <c r="P52" s="13"/>
      <c r="Q52" s="13"/>
      <c r="R52" s="13"/>
      <c r="S52" s="13"/>
      <c r="T52" s="13"/>
      <c r="U52" s="13"/>
    </row>
    <row r="53" spans="16:21" x14ac:dyDescent="0.25">
      <c r="P53" s="13"/>
      <c r="Q53" s="13"/>
      <c r="R53" s="13"/>
      <c r="S53" s="13"/>
      <c r="T53" s="13"/>
      <c r="U53" s="13"/>
    </row>
    <row r="54" spans="16:21" x14ac:dyDescent="0.25">
      <c r="P54" s="13"/>
      <c r="Q54" s="13"/>
      <c r="R54" s="13"/>
      <c r="S54" s="13"/>
      <c r="T54" s="13"/>
      <c r="U54" s="13"/>
    </row>
    <row r="55" spans="16:21" x14ac:dyDescent="0.25">
      <c r="P55" s="13"/>
      <c r="Q55" s="13"/>
      <c r="R55" s="13"/>
      <c r="S55" s="13"/>
      <c r="T55" s="13"/>
      <c r="U55" s="13"/>
    </row>
    <row r="56" spans="16:21" x14ac:dyDescent="0.25">
      <c r="P56" s="13"/>
      <c r="Q56" s="13"/>
      <c r="R56" s="13"/>
      <c r="S56" s="13"/>
      <c r="T56" s="13"/>
      <c r="U56" s="13"/>
    </row>
    <row r="57" spans="16:21" x14ac:dyDescent="0.25">
      <c r="P57" s="13"/>
      <c r="Q57" s="13"/>
      <c r="R57" s="13"/>
      <c r="S57" s="13"/>
      <c r="T57" s="13"/>
      <c r="U57" s="13"/>
    </row>
    <row r="58" spans="16:21" x14ac:dyDescent="0.25">
      <c r="P58" s="13"/>
      <c r="Q58" s="13"/>
      <c r="R58" s="13"/>
      <c r="S58" s="13"/>
      <c r="T58" s="13"/>
      <c r="U58" s="13"/>
    </row>
    <row r="59" spans="16:21" x14ac:dyDescent="0.25">
      <c r="P59" s="13"/>
      <c r="Q59" s="13"/>
      <c r="R59" s="13"/>
      <c r="S59" s="13"/>
      <c r="T59" s="13"/>
      <c r="U59" s="13"/>
    </row>
    <row r="60" spans="16:21" x14ac:dyDescent="0.25">
      <c r="P60" s="13"/>
      <c r="Q60" s="13"/>
      <c r="R60" s="13"/>
      <c r="S60" s="13"/>
      <c r="T60" s="13"/>
      <c r="U60" s="13"/>
    </row>
    <row r="61" spans="16:21" x14ac:dyDescent="0.25">
      <c r="P61" s="13"/>
      <c r="Q61" s="13"/>
      <c r="R61" s="13"/>
      <c r="S61" s="13"/>
      <c r="T61" s="13"/>
      <c r="U61" s="13"/>
    </row>
    <row r="62" spans="16:21" x14ac:dyDescent="0.25">
      <c r="P62" s="13"/>
      <c r="Q62" s="13"/>
      <c r="R62" s="13"/>
      <c r="S62" s="13"/>
      <c r="T62" s="13"/>
      <c r="U62" s="13"/>
    </row>
    <row r="63" spans="16:21" x14ac:dyDescent="0.25">
      <c r="P63" s="13"/>
      <c r="Q63" s="13"/>
      <c r="R63" s="13"/>
      <c r="S63" s="13"/>
      <c r="T63" s="13"/>
      <c r="U63" s="13"/>
    </row>
    <row r="64" spans="16:21" x14ac:dyDescent="0.25">
      <c r="P64" s="13"/>
      <c r="Q64" s="13"/>
      <c r="R64" s="13"/>
      <c r="S64" s="13"/>
      <c r="T64" s="13"/>
      <c r="U64" s="13"/>
    </row>
    <row r="65" spans="16:21" x14ac:dyDescent="0.25">
      <c r="P65" s="13"/>
      <c r="Q65" s="13"/>
      <c r="R65" s="13"/>
      <c r="S65" s="13"/>
      <c r="T65" s="13"/>
      <c r="U65" s="13"/>
    </row>
    <row r="66" spans="16:21" x14ac:dyDescent="0.25">
      <c r="P66" s="13"/>
      <c r="Q66" s="13"/>
      <c r="R66" s="13"/>
      <c r="S66" s="13"/>
      <c r="T66" s="13"/>
      <c r="U66" s="13"/>
    </row>
    <row r="67" spans="16:21" x14ac:dyDescent="0.25">
      <c r="P67" s="13"/>
      <c r="Q67" s="13"/>
      <c r="R67" s="13"/>
      <c r="S67" s="13"/>
      <c r="T67" s="13"/>
      <c r="U67" s="13"/>
    </row>
    <row r="68" spans="16:21" x14ac:dyDescent="0.25">
      <c r="P68" s="13"/>
      <c r="Q68" s="13"/>
      <c r="R68" s="13"/>
      <c r="S68" s="13"/>
      <c r="T68" s="13"/>
      <c r="U68" s="13"/>
    </row>
    <row r="69" spans="16:21" x14ac:dyDescent="0.25">
      <c r="P69" s="13"/>
      <c r="Q69" s="13"/>
      <c r="R69" s="13"/>
      <c r="S69" s="13"/>
      <c r="T69" s="13"/>
      <c r="U69" s="13"/>
    </row>
    <row r="70" spans="16:21" x14ac:dyDescent="0.25">
      <c r="P70" s="13"/>
      <c r="Q70" s="13"/>
      <c r="R70" s="13"/>
      <c r="S70" s="13"/>
      <c r="T70" s="13"/>
      <c r="U70" s="13"/>
    </row>
    <row r="71" spans="16:21" x14ac:dyDescent="0.25">
      <c r="P71" s="13"/>
      <c r="Q71" s="13"/>
      <c r="R71" s="13"/>
      <c r="S71" s="13"/>
      <c r="T71" s="13"/>
      <c r="U71" s="13"/>
    </row>
    <row r="72" spans="16:21" x14ac:dyDescent="0.25">
      <c r="P72" s="13"/>
      <c r="Q72" s="13"/>
      <c r="R72" s="13"/>
      <c r="S72" s="13"/>
      <c r="T72" s="13"/>
      <c r="U72" s="13"/>
    </row>
    <row r="73" spans="16:21" x14ac:dyDescent="0.25">
      <c r="P73" s="13"/>
      <c r="Q73" s="13"/>
      <c r="R73" s="13"/>
      <c r="S73" s="13"/>
      <c r="T73" s="13"/>
      <c r="U73" s="13"/>
    </row>
    <row r="74" spans="16:21" x14ac:dyDescent="0.25">
      <c r="P74" s="13"/>
      <c r="Q74" s="13"/>
      <c r="R74" s="13"/>
      <c r="S74" s="13"/>
      <c r="T74" s="13"/>
      <c r="U74" s="13"/>
    </row>
    <row r="75" spans="16:21" x14ac:dyDescent="0.25">
      <c r="P75" s="13"/>
      <c r="Q75" s="13"/>
      <c r="R75" s="13"/>
      <c r="S75" s="13"/>
      <c r="T75" s="13"/>
      <c r="U75" s="1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46" t="s">
        <v>3289</v>
      </c>
      <c r="B1" s="147"/>
      <c r="C1" s="147"/>
      <c r="D1" s="147"/>
      <c r="E1" s="147"/>
      <c r="F1" s="147"/>
      <c r="G1" s="147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396</v>
      </c>
      <c r="B3" s="130"/>
      <c r="C3" s="130"/>
      <c r="D3" s="130"/>
      <c r="E3" s="130"/>
      <c r="F3" s="130"/>
      <c r="G3" s="131"/>
    </row>
    <row r="4" spans="1:7" x14ac:dyDescent="0.25">
      <c r="A4" s="129" t="s">
        <v>397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2023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0" t="s">
        <v>0</v>
      </c>
      <c r="B7" s="132" t="s">
        <v>279</v>
      </c>
      <c r="C7" s="133"/>
      <c r="D7" s="133"/>
      <c r="E7" s="133"/>
      <c r="F7" s="134"/>
      <c r="G7" s="144" t="s">
        <v>3286</v>
      </c>
    </row>
    <row r="8" spans="1:7" ht="30.75" customHeight="1" x14ac:dyDescent="0.25">
      <c r="A8" s="130"/>
      <c r="B8" s="38" t="s">
        <v>281</v>
      </c>
      <c r="C8" s="37" t="s">
        <v>362</v>
      </c>
      <c r="D8" s="38" t="s">
        <v>283</v>
      </c>
      <c r="E8" s="38" t="s">
        <v>167</v>
      </c>
      <c r="F8" s="39" t="s">
        <v>185</v>
      </c>
      <c r="G8" s="143"/>
    </row>
    <row r="9" spans="1:7" x14ac:dyDescent="0.25">
      <c r="A9" s="44" t="s">
        <v>363</v>
      </c>
      <c r="B9" s="59">
        <f>SUM(B10,B19,B27,B37)</f>
        <v>225706880</v>
      </c>
      <c r="C9" s="59">
        <f t="shared" ref="C9:G9" si="0">SUM(C10,C19,C27,C37)</f>
        <v>16097204</v>
      </c>
      <c r="D9" s="59">
        <f t="shared" si="0"/>
        <v>241804084</v>
      </c>
      <c r="E9" s="59">
        <f t="shared" si="0"/>
        <v>82847747</v>
      </c>
      <c r="F9" s="59">
        <f t="shared" si="0"/>
        <v>81343959</v>
      </c>
      <c r="G9" s="59">
        <f t="shared" si="0"/>
        <v>158956337</v>
      </c>
    </row>
    <row r="10" spans="1:7" x14ac:dyDescent="0.25">
      <c r="A10" s="45" t="s">
        <v>364</v>
      </c>
      <c r="B10" s="60">
        <f>SUM(B11:B18)</f>
        <v>0</v>
      </c>
      <c r="C10" s="60">
        <f t="shared" ref="C10:F10" si="1">SUM(C11:C18)</f>
        <v>0</v>
      </c>
      <c r="D10" s="60">
        <f t="shared" si="1"/>
        <v>0</v>
      </c>
      <c r="E10" s="60">
        <f t="shared" si="1"/>
        <v>0</v>
      </c>
      <c r="F10" s="60">
        <f t="shared" si="1"/>
        <v>0</v>
      </c>
      <c r="G10" s="60">
        <f>SUM(G11:G18)</f>
        <v>0</v>
      </c>
    </row>
    <row r="11" spans="1:7" x14ac:dyDescent="0.25">
      <c r="A11" s="53" t="s">
        <v>365</v>
      </c>
      <c r="B11" s="60">
        <v>0</v>
      </c>
      <c r="C11" s="60">
        <v>0</v>
      </c>
      <c r="D11" s="60">
        <f t="shared" ref="D11:D18" si="2">+B11+C11</f>
        <v>0</v>
      </c>
      <c r="E11" s="60">
        <v>0</v>
      </c>
      <c r="F11" s="60">
        <v>0</v>
      </c>
      <c r="G11" s="60">
        <f>D11-E11</f>
        <v>0</v>
      </c>
    </row>
    <row r="12" spans="1:7" x14ac:dyDescent="0.25">
      <c r="A12" s="53" t="s">
        <v>366</v>
      </c>
      <c r="B12" s="60">
        <v>0</v>
      </c>
      <c r="C12" s="60">
        <v>0</v>
      </c>
      <c r="D12" s="60">
        <f t="shared" si="2"/>
        <v>0</v>
      </c>
      <c r="E12" s="60">
        <v>0</v>
      </c>
      <c r="F12" s="60">
        <v>0</v>
      </c>
      <c r="G12" s="60">
        <f t="shared" ref="G12:G18" si="3">D12-E12</f>
        <v>0</v>
      </c>
    </row>
    <row r="13" spans="1:7" x14ac:dyDescent="0.25">
      <c r="A13" s="53" t="s">
        <v>367</v>
      </c>
      <c r="B13" s="60">
        <v>0</v>
      </c>
      <c r="C13" s="60">
        <v>0</v>
      </c>
      <c r="D13" s="60">
        <f t="shared" si="2"/>
        <v>0</v>
      </c>
      <c r="E13" s="60">
        <v>0</v>
      </c>
      <c r="F13" s="60">
        <v>0</v>
      </c>
      <c r="G13" s="60">
        <f t="shared" si="3"/>
        <v>0</v>
      </c>
    </row>
    <row r="14" spans="1:7" x14ac:dyDescent="0.25">
      <c r="A14" s="53" t="s">
        <v>368</v>
      </c>
      <c r="B14" s="60">
        <v>0</v>
      </c>
      <c r="C14" s="60">
        <v>0</v>
      </c>
      <c r="D14" s="60">
        <f t="shared" si="2"/>
        <v>0</v>
      </c>
      <c r="E14" s="60">
        <v>0</v>
      </c>
      <c r="F14" s="60">
        <v>0</v>
      </c>
      <c r="G14" s="60">
        <f t="shared" si="3"/>
        <v>0</v>
      </c>
    </row>
    <row r="15" spans="1:7" x14ac:dyDescent="0.25">
      <c r="A15" s="53" t="s">
        <v>369</v>
      </c>
      <c r="B15" s="60">
        <v>0</v>
      </c>
      <c r="C15" s="60">
        <v>0</v>
      </c>
      <c r="D15" s="60">
        <f t="shared" si="2"/>
        <v>0</v>
      </c>
      <c r="E15" s="60">
        <v>0</v>
      </c>
      <c r="F15" s="60">
        <v>0</v>
      </c>
      <c r="G15" s="60">
        <f t="shared" si="3"/>
        <v>0</v>
      </c>
    </row>
    <row r="16" spans="1:7" x14ac:dyDescent="0.25">
      <c r="A16" s="53" t="s">
        <v>370</v>
      </c>
      <c r="B16" s="60">
        <v>0</v>
      </c>
      <c r="C16" s="60">
        <v>0</v>
      </c>
      <c r="D16" s="60">
        <f t="shared" si="2"/>
        <v>0</v>
      </c>
      <c r="E16" s="60">
        <v>0</v>
      </c>
      <c r="F16" s="60">
        <v>0</v>
      </c>
      <c r="G16" s="60">
        <f t="shared" si="3"/>
        <v>0</v>
      </c>
    </row>
    <row r="17" spans="1:7" x14ac:dyDescent="0.25">
      <c r="A17" s="53" t="s">
        <v>371</v>
      </c>
      <c r="B17" s="60">
        <v>0</v>
      </c>
      <c r="C17" s="60">
        <v>0</v>
      </c>
      <c r="D17" s="60">
        <f t="shared" si="2"/>
        <v>0</v>
      </c>
      <c r="E17" s="60">
        <v>0</v>
      </c>
      <c r="F17" s="60">
        <v>0</v>
      </c>
      <c r="G17" s="60">
        <f t="shared" si="3"/>
        <v>0</v>
      </c>
    </row>
    <row r="18" spans="1:7" x14ac:dyDescent="0.25">
      <c r="A18" s="53" t="s">
        <v>372</v>
      </c>
      <c r="B18" s="60">
        <v>0</v>
      </c>
      <c r="C18" s="60">
        <v>0</v>
      </c>
      <c r="D18" s="60">
        <f t="shared" si="2"/>
        <v>0</v>
      </c>
      <c r="E18" s="60">
        <v>0</v>
      </c>
      <c r="F18" s="60">
        <v>0</v>
      </c>
      <c r="G18" s="60">
        <f t="shared" si="3"/>
        <v>0</v>
      </c>
    </row>
    <row r="19" spans="1:7" x14ac:dyDescent="0.25">
      <c r="A19" s="45" t="s">
        <v>373</v>
      </c>
      <c r="B19" s="60">
        <f>SUM(B20:B26)</f>
        <v>225706880</v>
      </c>
      <c r="C19" s="60">
        <f t="shared" ref="C19:F19" si="4">SUM(C20:C26)</f>
        <v>16097204</v>
      </c>
      <c r="D19" s="60">
        <f t="shared" si="4"/>
        <v>241804084</v>
      </c>
      <c r="E19" s="60">
        <f t="shared" si="4"/>
        <v>82847747</v>
      </c>
      <c r="F19" s="60">
        <f t="shared" si="4"/>
        <v>81343959</v>
      </c>
      <c r="G19" s="60">
        <f>SUM(G20:G26)</f>
        <v>158956337</v>
      </c>
    </row>
    <row r="20" spans="1:7" x14ac:dyDescent="0.25">
      <c r="A20" s="53" t="s">
        <v>374</v>
      </c>
      <c r="B20" s="60">
        <v>0</v>
      </c>
      <c r="C20" s="60">
        <v>0</v>
      </c>
      <c r="D20" s="60">
        <f>+B20+C20</f>
        <v>0</v>
      </c>
      <c r="E20" s="60">
        <v>0</v>
      </c>
      <c r="F20" s="60">
        <v>0</v>
      </c>
      <c r="G20" s="60">
        <f>D20-E20</f>
        <v>0</v>
      </c>
    </row>
    <row r="21" spans="1:7" x14ac:dyDescent="0.25">
      <c r="A21" s="53" t="s">
        <v>375</v>
      </c>
      <c r="B21" s="60">
        <v>225706880</v>
      </c>
      <c r="C21" s="60">
        <v>16097204</v>
      </c>
      <c r="D21" s="60">
        <f>+B21+C21</f>
        <v>241804084</v>
      </c>
      <c r="E21" s="60">
        <v>82847747</v>
      </c>
      <c r="F21" s="60">
        <v>81343959</v>
      </c>
      <c r="G21" s="60">
        <f t="shared" ref="G21:G26" si="5">D21-E21</f>
        <v>158956337</v>
      </c>
    </row>
    <row r="22" spans="1:7" x14ac:dyDescent="0.25">
      <c r="A22" s="53" t="s">
        <v>376</v>
      </c>
      <c r="B22" s="60">
        <v>0</v>
      </c>
      <c r="C22" s="60">
        <v>0</v>
      </c>
      <c r="D22" s="60">
        <f t="shared" ref="D22:D41" si="6">+B22+C22</f>
        <v>0</v>
      </c>
      <c r="E22" s="60">
        <v>0</v>
      </c>
      <c r="F22" s="60">
        <v>0</v>
      </c>
      <c r="G22" s="60">
        <f t="shared" si="5"/>
        <v>0</v>
      </c>
    </row>
    <row r="23" spans="1:7" x14ac:dyDescent="0.25">
      <c r="A23" s="53" t="s">
        <v>377</v>
      </c>
      <c r="B23" s="60">
        <v>0</v>
      </c>
      <c r="C23" s="60">
        <v>0</v>
      </c>
      <c r="D23" s="60">
        <f t="shared" si="6"/>
        <v>0</v>
      </c>
      <c r="E23" s="60">
        <v>0</v>
      </c>
      <c r="F23" s="60">
        <v>0</v>
      </c>
      <c r="G23" s="60">
        <f t="shared" si="5"/>
        <v>0</v>
      </c>
    </row>
    <row r="24" spans="1:7" x14ac:dyDescent="0.25">
      <c r="A24" s="53" t="s">
        <v>378</v>
      </c>
      <c r="B24" s="60">
        <v>0</v>
      </c>
      <c r="C24" s="60">
        <v>0</v>
      </c>
      <c r="D24" s="60">
        <f t="shared" si="6"/>
        <v>0</v>
      </c>
      <c r="E24" s="60">
        <v>0</v>
      </c>
      <c r="F24" s="60">
        <v>0</v>
      </c>
      <c r="G24" s="60">
        <f t="shared" si="5"/>
        <v>0</v>
      </c>
    </row>
    <row r="25" spans="1:7" x14ac:dyDescent="0.25">
      <c r="A25" s="53" t="s">
        <v>379</v>
      </c>
      <c r="B25" s="60">
        <v>0</v>
      </c>
      <c r="C25" s="60">
        <v>0</v>
      </c>
      <c r="D25" s="60">
        <f t="shared" si="6"/>
        <v>0</v>
      </c>
      <c r="E25" s="60">
        <v>0</v>
      </c>
      <c r="F25" s="60">
        <v>0</v>
      </c>
      <c r="G25" s="60">
        <f t="shared" si="5"/>
        <v>0</v>
      </c>
    </row>
    <row r="26" spans="1:7" x14ac:dyDescent="0.25">
      <c r="A26" s="53" t="s">
        <v>380</v>
      </c>
      <c r="B26" s="60">
        <v>0</v>
      </c>
      <c r="C26" s="60">
        <v>0</v>
      </c>
      <c r="D26" s="60">
        <f t="shared" si="6"/>
        <v>0</v>
      </c>
      <c r="E26" s="60">
        <v>0</v>
      </c>
      <c r="F26" s="60">
        <v>0</v>
      </c>
      <c r="G26" s="60">
        <f t="shared" si="5"/>
        <v>0</v>
      </c>
    </row>
    <row r="27" spans="1:7" x14ac:dyDescent="0.25">
      <c r="A27" s="45" t="s">
        <v>381</v>
      </c>
      <c r="B27" s="60">
        <f>SUM(B28:B36)</f>
        <v>0</v>
      </c>
      <c r="C27" s="60">
        <f t="shared" ref="C27:F27" si="7">SUM(C28:C36)</f>
        <v>0</v>
      </c>
      <c r="D27" s="60">
        <f t="shared" si="7"/>
        <v>0</v>
      </c>
      <c r="E27" s="60">
        <f t="shared" si="7"/>
        <v>0</v>
      </c>
      <c r="F27" s="60">
        <f t="shared" si="7"/>
        <v>0</v>
      </c>
      <c r="G27" s="60">
        <f>SUM(G28:G36)</f>
        <v>0</v>
      </c>
    </row>
    <row r="28" spans="1:7" x14ac:dyDescent="0.25">
      <c r="A28" s="58" t="s">
        <v>382</v>
      </c>
      <c r="B28" s="60">
        <v>0</v>
      </c>
      <c r="C28" s="60">
        <v>0</v>
      </c>
      <c r="D28" s="60">
        <f t="shared" si="6"/>
        <v>0</v>
      </c>
      <c r="E28" s="60">
        <v>0</v>
      </c>
      <c r="F28" s="60">
        <v>0</v>
      </c>
      <c r="G28" s="60">
        <f>D28-E28</f>
        <v>0</v>
      </c>
    </row>
    <row r="29" spans="1:7" x14ac:dyDescent="0.25">
      <c r="A29" s="53" t="s">
        <v>383</v>
      </c>
      <c r="B29" s="60">
        <v>0</v>
      </c>
      <c r="C29" s="60">
        <v>0</v>
      </c>
      <c r="D29" s="60">
        <f t="shared" si="6"/>
        <v>0</v>
      </c>
      <c r="E29" s="60">
        <v>0</v>
      </c>
      <c r="F29" s="60">
        <v>0</v>
      </c>
      <c r="G29" s="60">
        <f t="shared" ref="G29:G36" si="8">D29-E29</f>
        <v>0</v>
      </c>
    </row>
    <row r="30" spans="1:7" x14ac:dyDescent="0.25">
      <c r="A30" s="53" t="s">
        <v>384</v>
      </c>
      <c r="B30" s="60">
        <v>0</v>
      </c>
      <c r="C30" s="60">
        <v>0</v>
      </c>
      <c r="D30" s="60">
        <f t="shared" si="6"/>
        <v>0</v>
      </c>
      <c r="E30" s="60">
        <v>0</v>
      </c>
      <c r="F30" s="60">
        <v>0</v>
      </c>
      <c r="G30" s="60">
        <f t="shared" si="8"/>
        <v>0</v>
      </c>
    </row>
    <row r="31" spans="1:7" x14ac:dyDescent="0.25">
      <c r="A31" s="53" t="s">
        <v>385</v>
      </c>
      <c r="B31" s="60">
        <v>0</v>
      </c>
      <c r="C31" s="60">
        <v>0</v>
      </c>
      <c r="D31" s="60">
        <f t="shared" si="6"/>
        <v>0</v>
      </c>
      <c r="E31" s="60">
        <v>0</v>
      </c>
      <c r="F31" s="60">
        <v>0</v>
      </c>
      <c r="G31" s="60">
        <f t="shared" si="8"/>
        <v>0</v>
      </c>
    </row>
    <row r="32" spans="1:7" x14ac:dyDescent="0.25">
      <c r="A32" s="53" t="s">
        <v>386</v>
      </c>
      <c r="B32" s="60">
        <v>0</v>
      </c>
      <c r="C32" s="60">
        <v>0</v>
      </c>
      <c r="D32" s="60">
        <f t="shared" si="6"/>
        <v>0</v>
      </c>
      <c r="E32" s="60">
        <v>0</v>
      </c>
      <c r="F32" s="60">
        <v>0</v>
      </c>
      <c r="G32" s="60">
        <f t="shared" si="8"/>
        <v>0</v>
      </c>
    </row>
    <row r="33" spans="1:7" x14ac:dyDescent="0.25">
      <c r="A33" s="53" t="s">
        <v>387</v>
      </c>
      <c r="B33" s="60">
        <v>0</v>
      </c>
      <c r="C33" s="60">
        <v>0</v>
      </c>
      <c r="D33" s="60">
        <f t="shared" si="6"/>
        <v>0</v>
      </c>
      <c r="E33" s="60">
        <v>0</v>
      </c>
      <c r="F33" s="60">
        <v>0</v>
      </c>
      <c r="G33" s="60">
        <f t="shared" si="8"/>
        <v>0</v>
      </c>
    </row>
    <row r="34" spans="1:7" x14ac:dyDescent="0.25">
      <c r="A34" s="53" t="s">
        <v>388</v>
      </c>
      <c r="B34" s="60">
        <v>0</v>
      </c>
      <c r="C34" s="60">
        <v>0</v>
      </c>
      <c r="D34" s="60">
        <f t="shared" si="6"/>
        <v>0</v>
      </c>
      <c r="E34" s="60">
        <v>0</v>
      </c>
      <c r="F34" s="60">
        <v>0</v>
      </c>
      <c r="G34" s="60">
        <f t="shared" si="8"/>
        <v>0</v>
      </c>
    </row>
    <row r="35" spans="1:7" x14ac:dyDescent="0.25">
      <c r="A35" s="53" t="s">
        <v>389</v>
      </c>
      <c r="B35" s="60">
        <v>0</v>
      </c>
      <c r="C35" s="60">
        <v>0</v>
      </c>
      <c r="D35" s="60">
        <f t="shared" si="6"/>
        <v>0</v>
      </c>
      <c r="E35" s="60">
        <v>0</v>
      </c>
      <c r="F35" s="60">
        <v>0</v>
      </c>
      <c r="G35" s="60">
        <f t="shared" si="8"/>
        <v>0</v>
      </c>
    </row>
    <row r="36" spans="1:7" x14ac:dyDescent="0.25">
      <c r="A36" s="53" t="s">
        <v>390</v>
      </c>
      <c r="B36" s="60">
        <v>0</v>
      </c>
      <c r="C36" s="60">
        <v>0</v>
      </c>
      <c r="D36" s="60">
        <f t="shared" si="6"/>
        <v>0</v>
      </c>
      <c r="E36" s="60">
        <v>0</v>
      </c>
      <c r="F36" s="60">
        <v>0</v>
      </c>
      <c r="G36" s="60">
        <f t="shared" si="8"/>
        <v>0</v>
      </c>
    </row>
    <row r="37" spans="1:7" ht="30" x14ac:dyDescent="0.25">
      <c r="A37" s="54" t="s">
        <v>398</v>
      </c>
      <c r="B37" s="60">
        <f>SUM(B38:B41)</f>
        <v>0</v>
      </c>
      <c r="C37" s="60">
        <f t="shared" ref="C37:F37" si="9">SUM(C38:C41)</f>
        <v>0</v>
      </c>
      <c r="D37" s="60">
        <f t="shared" si="9"/>
        <v>0</v>
      </c>
      <c r="E37" s="60">
        <f t="shared" si="9"/>
        <v>0</v>
      </c>
      <c r="F37" s="60">
        <f t="shared" si="9"/>
        <v>0</v>
      </c>
      <c r="G37" s="60">
        <f>SUM(G38:G41)</f>
        <v>0</v>
      </c>
    </row>
    <row r="38" spans="1:7" x14ac:dyDescent="0.25">
      <c r="A38" s="58" t="s">
        <v>391</v>
      </c>
      <c r="B38" s="60">
        <v>0</v>
      </c>
      <c r="C38" s="60">
        <v>0</v>
      </c>
      <c r="D38" s="60">
        <f t="shared" si="6"/>
        <v>0</v>
      </c>
      <c r="E38" s="60">
        <v>0</v>
      </c>
      <c r="F38" s="60">
        <v>0</v>
      </c>
      <c r="G38" s="60">
        <f>D38-E38</f>
        <v>0</v>
      </c>
    </row>
    <row r="39" spans="1:7" ht="30" x14ac:dyDescent="0.25">
      <c r="A39" s="58" t="s">
        <v>392</v>
      </c>
      <c r="B39" s="60">
        <v>0</v>
      </c>
      <c r="C39" s="60">
        <v>0</v>
      </c>
      <c r="D39" s="60">
        <f t="shared" si="6"/>
        <v>0</v>
      </c>
      <c r="E39" s="60">
        <v>0</v>
      </c>
      <c r="F39" s="60">
        <v>0</v>
      </c>
      <c r="G39" s="60">
        <f t="shared" ref="G39:G41" si="10">D39-E39</f>
        <v>0</v>
      </c>
    </row>
    <row r="40" spans="1:7" x14ac:dyDescent="0.25">
      <c r="A40" s="58" t="s">
        <v>393</v>
      </c>
      <c r="B40" s="60">
        <v>0</v>
      </c>
      <c r="C40" s="60">
        <v>0</v>
      </c>
      <c r="D40" s="60">
        <f t="shared" si="6"/>
        <v>0</v>
      </c>
      <c r="E40" s="60">
        <v>0</v>
      </c>
      <c r="F40" s="60">
        <v>0</v>
      </c>
      <c r="G40" s="60">
        <f t="shared" si="10"/>
        <v>0</v>
      </c>
    </row>
    <row r="41" spans="1:7" x14ac:dyDescent="0.25">
      <c r="A41" s="58" t="s">
        <v>394</v>
      </c>
      <c r="B41" s="60">
        <v>0</v>
      </c>
      <c r="C41" s="60">
        <v>0</v>
      </c>
      <c r="D41" s="60">
        <f t="shared" si="6"/>
        <v>0</v>
      </c>
      <c r="E41" s="60">
        <v>0</v>
      </c>
      <c r="F41" s="60">
        <v>0</v>
      </c>
      <c r="G41" s="60">
        <f t="shared" si="10"/>
        <v>0</v>
      </c>
    </row>
    <row r="42" spans="1:7" x14ac:dyDescent="0.25">
      <c r="A42" s="58"/>
      <c r="B42" s="60"/>
      <c r="C42" s="60"/>
      <c r="D42" s="60"/>
      <c r="E42" s="60"/>
      <c r="F42" s="60"/>
      <c r="G42" s="60"/>
    </row>
    <row r="43" spans="1:7" x14ac:dyDescent="0.25">
      <c r="A43" s="47" t="s">
        <v>395</v>
      </c>
      <c r="B43" s="61">
        <f>SUM(B44,B53,B61,B71)</f>
        <v>0</v>
      </c>
      <c r="C43" s="61">
        <f t="shared" ref="C43:G43" si="11">SUM(C44,C53,C61,C71)</f>
        <v>0</v>
      </c>
      <c r="D43" s="61">
        <f t="shared" si="11"/>
        <v>0</v>
      </c>
      <c r="E43" s="61">
        <f t="shared" si="11"/>
        <v>0</v>
      </c>
      <c r="F43" s="61">
        <f t="shared" si="11"/>
        <v>0</v>
      </c>
      <c r="G43" s="61">
        <f t="shared" si="11"/>
        <v>0</v>
      </c>
    </row>
    <row r="44" spans="1:7" x14ac:dyDescent="0.25">
      <c r="A44" s="45" t="s">
        <v>430</v>
      </c>
      <c r="B44" s="60">
        <f>SUM(B45:B52)</f>
        <v>0</v>
      </c>
      <c r="C44" s="60">
        <f t="shared" ref="C44:G44" si="12">SUM(C45:C52)</f>
        <v>0</v>
      </c>
      <c r="D44" s="60">
        <f t="shared" si="12"/>
        <v>0</v>
      </c>
      <c r="E44" s="60">
        <f t="shared" si="12"/>
        <v>0</v>
      </c>
      <c r="F44" s="60">
        <f t="shared" si="12"/>
        <v>0</v>
      </c>
      <c r="G44" s="60">
        <f t="shared" si="12"/>
        <v>0</v>
      </c>
    </row>
    <row r="45" spans="1:7" x14ac:dyDescent="0.25">
      <c r="A45" s="58" t="s">
        <v>365</v>
      </c>
      <c r="B45" s="60">
        <v>0</v>
      </c>
      <c r="C45" s="60">
        <v>0</v>
      </c>
      <c r="D45" s="60">
        <f t="shared" ref="D45:D52" si="13">+B45+C45</f>
        <v>0</v>
      </c>
      <c r="E45" s="60">
        <v>0</v>
      </c>
      <c r="F45" s="60">
        <v>0</v>
      </c>
      <c r="G45" s="60">
        <f>D45-E45</f>
        <v>0</v>
      </c>
    </row>
    <row r="46" spans="1:7" x14ac:dyDescent="0.25">
      <c r="A46" s="58" t="s">
        <v>366</v>
      </c>
      <c r="B46" s="60">
        <v>0</v>
      </c>
      <c r="C46" s="60">
        <v>0</v>
      </c>
      <c r="D46" s="60">
        <f t="shared" si="13"/>
        <v>0</v>
      </c>
      <c r="E46" s="60">
        <v>0</v>
      </c>
      <c r="F46" s="60">
        <v>0</v>
      </c>
      <c r="G46" s="60">
        <f t="shared" ref="G46:G52" si="14">D46-E46</f>
        <v>0</v>
      </c>
    </row>
    <row r="47" spans="1:7" x14ac:dyDescent="0.25">
      <c r="A47" s="58" t="s">
        <v>367</v>
      </c>
      <c r="B47" s="60">
        <v>0</v>
      </c>
      <c r="C47" s="60">
        <v>0</v>
      </c>
      <c r="D47" s="60">
        <f t="shared" si="13"/>
        <v>0</v>
      </c>
      <c r="E47" s="60">
        <v>0</v>
      </c>
      <c r="F47" s="60">
        <v>0</v>
      </c>
      <c r="G47" s="60">
        <f t="shared" si="14"/>
        <v>0</v>
      </c>
    </row>
    <row r="48" spans="1:7" x14ac:dyDescent="0.25">
      <c r="A48" s="58" t="s">
        <v>368</v>
      </c>
      <c r="B48" s="60">
        <v>0</v>
      </c>
      <c r="C48" s="60">
        <v>0</v>
      </c>
      <c r="D48" s="60">
        <f t="shared" si="13"/>
        <v>0</v>
      </c>
      <c r="E48" s="60">
        <v>0</v>
      </c>
      <c r="F48" s="60">
        <v>0</v>
      </c>
      <c r="G48" s="60">
        <f t="shared" si="14"/>
        <v>0</v>
      </c>
    </row>
    <row r="49" spans="1:7" x14ac:dyDescent="0.25">
      <c r="A49" s="58" t="s">
        <v>369</v>
      </c>
      <c r="B49" s="60">
        <v>0</v>
      </c>
      <c r="C49" s="60">
        <v>0</v>
      </c>
      <c r="D49" s="60">
        <f t="shared" si="13"/>
        <v>0</v>
      </c>
      <c r="E49" s="60">
        <v>0</v>
      </c>
      <c r="F49" s="60">
        <v>0</v>
      </c>
      <c r="G49" s="60">
        <f t="shared" si="14"/>
        <v>0</v>
      </c>
    </row>
    <row r="50" spans="1:7" x14ac:dyDescent="0.25">
      <c r="A50" s="58" t="s">
        <v>370</v>
      </c>
      <c r="B50" s="60">
        <v>0</v>
      </c>
      <c r="C50" s="60">
        <v>0</v>
      </c>
      <c r="D50" s="60">
        <f t="shared" si="13"/>
        <v>0</v>
      </c>
      <c r="E50" s="60">
        <v>0</v>
      </c>
      <c r="F50" s="60">
        <v>0</v>
      </c>
      <c r="G50" s="60">
        <f t="shared" si="14"/>
        <v>0</v>
      </c>
    </row>
    <row r="51" spans="1:7" x14ac:dyDescent="0.25">
      <c r="A51" s="58" t="s">
        <v>371</v>
      </c>
      <c r="B51" s="60">
        <v>0</v>
      </c>
      <c r="C51" s="60">
        <v>0</v>
      </c>
      <c r="D51" s="60">
        <f t="shared" si="13"/>
        <v>0</v>
      </c>
      <c r="E51" s="60">
        <v>0</v>
      </c>
      <c r="F51" s="60">
        <v>0</v>
      </c>
      <c r="G51" s="60">
        <f t="shared" si="14"/>
        <v>0</v>
      </c>
    </row>
    <row r="52" spans="1:7" x14ac:dyDescent="0.25">
      <c r="A52" s="58" t="s">
        <v>372</v>
      </c>
      <c r="B52" s="60">
        <v>0</v>
      </c>
      <c r="C52" s="60">
        <v>0</v>
      </c>
      <c r="D52" s="60">
        <f t="shared" si="13"/>
        <v>0</v>
      </c>
      <c r="E52" s="60">
        <v>0</v>
      </c>
      <c r="F52" s="60">
        <v>0</v>
      </c>
      <c r="G52" s="60">
        <f t="shared" si="14"/>
        <v>0</v>
      </c>
    </row>
    <row r="53" spans="1:7" x14ac:dyDescent="0.25">
      <c r="A53" s="45" t="s">
        <v>373</v>
      </c>
      <c r="B53" s="60">
        <f>SUM(B54:B60)</f>
        <v>0</v>
      </c>
      <c r="C53" s="60">
        <f t="shared" ref="C53:G53" si="15">SUM(C54:C60)</f>
        <v>0</v>
      </c>
      <c r="D53" s="60">
        <f t="shared" si="15"/>
        <v>0</v>
      </c>
      <c r="E53" s="60">
        <f t="shared" si="15"/>
        <v>0</v>
      </c>
      <c r="F53" s="60">
        <f t="shared" si="15"/>
        <v>0</v>
      </c>
      <c r="G53" s="60">
        <f t="shared" si="15"/>
        <v>0</v>
      </c>
    </row>
    <row r="54" spans="1:7" x14ac:dyDescent="0.25">
      <c r="A54" s="58" t="s">
        <v>374</v>
      </c>
      <c r="B54" s="60">
        <v>0</v>
      </c>
      <c r="C54" s="60">
        <v>0</v>
      </c>
      <c r="D54" s="60">
        <f t="shared" ref="D54:D60" si="16">+B54+C54</f>
        <v>0</v>
      </c>
      <c r="E54" s="60">
        <v>0</v>
      </c>
      <c r="F54" s="60">
        <v>0</v>
      </c>
      <c r="G54" s="60">
        <f>D54-E54</f>
        <v>0</v>
      </c>
    </row>
    <row r="55" spans="1:7" x14ac:dyDescent="0.25">
      <c r="A55" s="58" t="s">
        <v>375</v>
      </c>
      <c r="B55" s="60">
        <v>0</v>
      </c>
      <c r="C55" s="60">
        <v>0</v>
      </c>
      <c r="D55" s="60">
        <f t="shared" si="16"/>
        <v>0</v>
      </c>
      <c r="E55" s="60">
        <v>0</v>
      </c>
      <c r="F55" s="60">
        <v>0</v>
      </c>
      <c r="G55" s="60">
        <f t="shared" ref="G55:G60" si="17">D55-E55</f>
        <v>0</v>
      </c>
    </row>
    <row r="56" spans="1:7" x14ac:dyDescent="0.25">
      <c r="A56" s="58" t="s">
        <v>376</v>
      </c>
      <c r="B56" s="60">
        <v>0</v>
      </c>
      <c r="C56" s="60">
        <v>0</v>
      </c>
      <c r="D56" s="60">
        <f t="shared" si="16"/>
        <v>0</v>
      </c>
      <c r="E56" s="60">
        <v>0</v>
      </c>
      <c r="F56" s="60">
        <v>0</v>
      </c>
      <c r="G56" s="60">
        <f t="shared" si="17"/>
        <v>0</v>
      </c>
    </row>
    <row r="57" spans="1:7" x14ac:dyDescent="0.25">
      <c r="A57" s="40" t="s">
        <v>377</v>
      </c>
      <c r="B57" s="60">
        <v>0</v>
      </c>
      <c r="C57" s="60">
        <v>0</v>
      </c>
      <c r="D57" s="60">
        <f t="shared" si="16"/>
        <v>0</v>
      </c>
      <c r="E57" s="60">
        <v>0</v>
      </c>
      <c r="F57" s="60">
        <v>0</v>
      </c>
      <c r="G57" s="60">
        <f t="shared" si="17"/>
        <v>0</v>
      </c>
    </row>
    <row r="58" spans="1:7" x14ac:dyDescent="0.25">
      <c r="A58" s="58" t="s">
        <v>378</v>
      </c>
      <c r="B58" s="60">
        <v>0</v>
      </c>
      <c r="C58" s="60">
        <v>0</v>
      </c>
      <c r="D58" s="60">
        <f t="shared" si="16"/>
        <v>0</v>
      </c>
      <c r="E58" s="60">
        <v>0</v>
      </c>
      <c r="F58" s="60">
        <v>0</v>
      </c>
      <c r="G58" s="60">
        <f t="shared" si="17"/>
        <v>0</v>
      </c>
    </row>
    <row r="59" spans="1:7" x14ac:dyDescent="0.25">
      <c r="A59" s="58" t="s">
        <v>379</v>
      </c>
      <c r="B59" s="60">
        <v>0</v>
      </c>
      <c r="C59" s="60">
        <v>0</v>
      </c>
      <c r="D59" s="60">
        <f t="shared" si="16"/>
        <v>0</v>
      </c>
      <c r="E59" s="60">
        <v>0</v>
      </c>
      <c r="F59" s="60">
        <v>0</v>
      </c>
      <c r="G59" s="60">
        <f t="shared" si="17"/>
        <v>0</v>
      </c>
    </row>
    <row r="60" spans="1:7" x14ac:dyDescent="0.25">
      <c r="A60" s="58" t="s">
        <v>380</v>
      </c>
      <c r="B60" s="60">
        <v>0</v>
      </c>
      <c r="C60" s="60">
        <v>0</v>
      </c>
      <c r="D60" s="60">
        <f t="shared" si="16"/>
        <v>0</v>
      </c>
      <c r="E60" s="60">
        <v>0</v>
      </c>
      <c r="F60" s="60">
        <v>0</v>
      </c>
      <c r="G60" s="60">
        <f t="shared" si="17"/>
        <v>0</v>
      </c>
    </row>
    <row r="61" spans="1:7" x14ac:dyDescent="0.25">
      <c r="A61" s="45" t="s">
        <v>381</v>
      </c>
      <c r="B61" s="60">
        <f>SUM(B62:B70)</f>
        <v>0</v>
      </c>
      <c r="C61" s="60">
        <f t="shared" ref="C61:G61" si="18">SUM(C62:C70)</f>
        <v>0</v>
      </c>
      <c r="D61" s="60">
        <f t="shared" si="18"/>
        <v>0</v>
      </c>
      <c r="E61" s="60">
        <f t="shared" si="18"/>
        <v>0</v>
      </c>
      <c r="F61" s="60">
        <f t="shared" si="18"/>
        <v>0</v>
      </c>
      <c r="G61" s="60">
        <f t="shared" si="18"/>
        <v>0</v>
      </c>
    </row>
    <row r="62" spans="1:7" x14ac:dyDescent="0.25">
      <c r="A62" s="58" t="s">
        <v>382</v>
      </c>
      <c r="B62" s="60">
        <v>0</v>
      </c>
      <c r="C62" s="60">
        <v>0</v>
      </c>
      <c r="D62" s="60">
        <f t="shared" ref="D62:D70" si="19">+B62+C62</f>
        <v>0</v>
      </c>
      <c r="E62" s="60">
        <v>0</v>
      </c>
      <c r="F62" s="60">
        <v>0</v>
      </c>
      <c r="G62" s="60">
        <f>D62-E62</f>
        <v>0</v>
      </c>
    </row>
    <row r="63" spans="1:7" x14ac:dyDescent="0.25">
      <c r="A63" s="58" t="s">
        <v>383</v>
      </c>
      <c r="B63" s="60">
        <v>0</v>
      </c>
      <c r="C63" s="60">
        <v>0</v>
      </c>
      <c r="D63" s="60">
        <f t="shared" si="19"/>
        <v>0</v>
      </c>
      <c r="E63" s="60">
        <v>0</v>
      </c>
      <c r="F63" s="60">
        <v>0</v>
      </c>
      <c r="G63" s="60">
        <f t="shared" ref="G63:G70" si="20">D63-E63</f>
        <v>0</v>
      </c>
    </row>
    <row r="64" spans="1:7" x14ac:dyDescent="0.25">
      <c r="A64" s="58" t="s">
        <v>384</v>
      </c>
      <c r="B64" s="60">
        <v>0</v>
      </c>
      <c r="C64" s="60">
        <v>0</v>
      </c>
      <c r="D64" s="60">
        <f t="shared" si="19"/>
        <v>0</v>
      </c>
      <c r="E64" s="60">
        <v>0</v>
      </c>
      <c r="F64" s="60">
        <v>0</v>
      </c>
      <c r="G64" s="60">
        <f t="shared" si="20"/>
        <v>0</v>
      </c>
    </row>
    <row r="65" spans="1:7" x14ac:dyDescent="0.25">
      <c r="A65" s="58" t="s">
        <v>385</v>
      </c>
      <c r="B65" s="60">
        <v>0</v>
      </c>
      <c r="C65" s="60">
        <v>0</v>
      </c>
      <c r="D65" s="60">
        <f t="shared" si="19"/>
        <v>0</v>
      </c>
      <c r="E65" s="60">
        <v>0</v>
      </c>
      <c r="F65" s="60">
        <v>0</v>
      </c>
      <c r="G65" s="60">
        <f t="shared" si="20"/>
        <v>0</v>
      </c>
    </row>
    <row r="66" spans="1:7" x14ac:dyDescent="0.25">
      <c r="A66" s="58" t="s">
        <v>386</v>
      </c>
      <c r="B66" s="60">
        <v>0</v>
      </c>
      <c r="C66" s="60">
        <v>0</v>
      </c>
      <c r="D66" s="60">
        <f t="shared" si="19"/>
        <v>0</v>
      </c>
      <c r="E66" s="60">
        <v>0</v>
      </c>
      <c r="F66" s="60">
        <v>0</v>
      </c>
      <c r="G66" s="60">
        <f t="shared" si="20"/>
        <v>0</v>
      </c>
    </row>
    <row r="67" spans="1:7" x14ac:dyDescent="0.25">
      <c r="A67" s="58" t="s">
        <v>387</v>
      </c>
      <c r="B67" s="60">
        <v>0</v>
      </c>
      <c r="C67" s="60">
        <v>0</v>
      </c>
      <c r="D67" s="60">
        <f t="shared" si="19"/>
        <v>0</v>
      </c>
      <c r="E67" s="60">
        <v>0</v>
      </c>
      <c r="F67" s="60">
        <v>0</v>
      </c>
      <c r="G67" s="60">
        <f t="shared" si="20"/>
        <v>0</v>
      </c>
    </row>
    <row r="68" spans="1:7" x14ac:dyDescent="0.25">
      <c r="A68" s="58" t="s">
        <v>388</v>
      </c>
      <c r="B68" s="60">
        <v>0</v>
      </c>
      <c r="C68" s="60">
        <v>0</v>
      </c>
      <c r="D68" s="60">
        <f t="shared" si="19"/>
        <v>0</v>
      </c>
      <c r="E68" s="60">
        <v>0</v>
      </c>
      <c r="F68" s="60">
        <v>0</v>
      </c>
      <c r="G68" s="60">
        <f t="shared" si="20"/>
        <v>0</v>
      </c>
    </row>
    <row r="69" spans="1:7" x14ac:dyDescent="0.25">
      <c r="A69" s="58" t="s">
        <v>389</v>
      </c>
      <c r="B69" s="60">
        <v>0</v>
      </c>
      <c r="C69" s="60">
        <v>0</v>
      </c>
      <c r="D69" s="60">
        <f t="shared" si="19"/>
        <v>0</v>
      </c>
      <c r="E69" s="60">
        <v>0</v>
      </c>
      <c r="F69" s="60">
        <v>0</v>
      </c>
      <c r="G69" s="60">
        <f t="shared" si="20"/>
        <v>0</v>
      </c>
    </row>
    <row r="70" spans="1:7" x14ac:dyDescent="0.25">
      <c r="A70" s="58" t="s">
        <v>390</v>
      </c>
      <c r="B70" s="60">
        <v>0</v>
      </c>
      <c r="C70" s="60">
        <v>0</v>
      </c>
      <c r="D70" s="60">
        <f t="shared" si="19"/>
        <v>0</v>
      </c>
      <c r="E70" s="60">
        <v>0</v>
      </c>
      <c r="F70" s="60">
        <v>0</v>
      </c>
      <c r="G70" s="60">
        <f t="shared" si="20"/>
        <v>0</v>
      </c>
    </row>
    <row r="71" spans="1:7" x14ac:dyDescent="0.25">
      <c r="A71" s="54" t="s">
        <v>3299</v>
      </c>
      <c r="B71" s="62">
        <f>SUM(B72:B75)</f>
        <v>0</v>
      </c>
      <c r="C71" s="62">
        <f t="shared" ref="C71:F71" si="21">SUM(C72:C75)</f>
        <v>0</v>
      </c>
      <c r="D71" s="62">
        <f t="shared" si="21"/>
        <v>0</v>
      </c>
      <c r="E71" s="62">
        <f t="shared" si="21"/>
        <v>0</v>
      </c>
      <c r="F71" s="62">
        <f t="shared" si="21"/>
        <v>0</v>
      </c>
      <c r="G71" s="62">
        <f>SUM(G72:G75)</f>
        <v>0</v>
      </c>
    </row>
    <row r="72" spans="1:7" x14ac:dyDescent="0.25">
      <c r="A72" s="58" t="s">
        <v>391</v>
      </c>
      <c r="B72" s="60">
        <v>0</v>
      </c>
      <c r="C72" s="60">
        <v>0</v>
      </c>
      <c r="D72" s="60">
        <f t="shared" ref="D72:D75" si="22">+B72+C72</f>
        <v>0</v>
      </c>
      <c r="E72" s="60">
        <v>0</v>
      </c>
      <c r="F72" s="60">
        <v>0</v>
      </c>
      <c r="G72" s="60">
        <f>D72-E72</f>
        <v>0</v>
      </c>
    </row>
    <row r="73" spans="1:7" ht="30" x14ac:dyDescent="0.25">
      <c r="A73" s="58" t="s">
        <v>392</v>
      </c>
      <c r="B73" s="60">
        <v>0</v>
      </c>
      <c r="C73" s="60">
        <v>0</v>
      </c>
      <c r="D73" s="60">
        <f t="shared" si="22"/>
        <v>0</v>
      </c>
      <c r="E73" s="60">
        <v>0</v>
      </c>
      <c r="F73" s="60">
        <v>0</v>
      </c>
      <c r="G73" s="60">
        <f t="shared" ref="G73:G75" si="23">D73-E73</f>
        <v>0</v>
      </c>
    </row>
    <row r="74" spans="1:7" x14ac:dyDescent="0.25">
      <c r="A74" s="58" t="s">
        <v>393</v>
      </c>
      <c r="B74" s="60">
        <v>0</v>
      </c>
      <c r="C74" s="60">
        <v>0</v>
      </c>
      <c r="D74" s="60">
        <f t="shared" si="22"/>
        <v>0</v>
      </c>
      <c r="E74" s="60">
        <v>0</v>
      </c>
      <c r="F74" s="60">
        <v>0</v>
      </c>
      <c r="G74" s="60">
        <f t="shared" si="23"/>
        <v>0</v>
      </c>
    </row>
    <row r="75" spans="1:7" x14ac:dyDescent="0.25">
      <c r="A75" s="58" t="s">
        <v>394</v>
      </c>
      <c r="B75" s="60">
        <v>0</v>
      </c>
      <c r="C75" s="60">
        <v>0</v>
      </c>
      <c r="D75" s="60">
        <f t="shared" si="22"/>
        <v>0</v>
      </c>
      <c r="E75" s="60">
        <v>0</v>
      </c>
      <c r="F75" s="60">
        <v>0</v>
      </c>
      <c r="G75" s="60">
        <f t="shared" si="23"/>
        <v>0</v>
      </c>
    </row>
    <row r="76" spans="1:7" x14ac:dyDescent="0.25">
      <c r="A76" s="46"/>
      <c r="B76" s="63"/>
      <c r="C76" s="63"/>
      <c r="D76" s="63"/>
      <c r="E76" s="63"/>
      <c r="F76" s="63"/>
      <c r="G76" s="63"/>
    </row>
    <row r="77" spans="1:7" x14ac:dyDescent="0.25">
      <c r="A77" s="47" t="s">
        <v>360</v>
      </c>
      <c r="B77" s="61">
        <f>B43+B9</f>
        <v>225706880</v>
      </c>
      <c r="C77" s="61">
        <f t="shared" ref="C77:F77" si="24">C43+C9</f>
        <v>16097204</v>
      </c>
      <c r="D77" s="61">
        <f t="shared" si="24"/>
        <v>241804084</v>
      </c>
      <c r="E77" s="61">
        <f t="shared" si="24"/>
        <v>82847747</v>
      </c>
      <c r="F77" s="61">
        <f t="shared" si="24"/>
        <v>81343959</v>
      </c>
      <c r="G77" s="61">
        <f>G43+G9</f>
        <v>158956337</v>
      </c>
    </row>
    <row r="78" spans="1:7" x14ac:dyDescent="0.25">
      <c r="A78" s="49"/>
      <c r="B78" s="41"/>
      <c r="C78" s="41"/>
      <c r="D78" s="41"/>
      <c r="E78" s="41"/>
      <c r="F78" s="41"/>
      <c r="G78" s="41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3">
        <f>'Formato 6 c)'!B9</f>
        <v>225706880</v>
      </c>
      <c r="Q2" s="13">
        <f>'Formato 6 c)'!C9</f>
        <v>16097204</v>
      </c>
      <c r="R2" s="13">
        <f>'Formato 6 c)'!D9</f>
        <v>241804084</v>
      </c>
      <c r="S2" s="13">
        <f>'Formato 6 c)'!E9</f>
        <v>82847747</v>
      </c>
      <c r="T2" s="13">
        <f>'Formato 6 c)'!F9</f>
        <v>81343959</v>
      </c>
      <c r="U2" s="13">
        <f>'Formato 6 c)'!G9</f>
        <v>158956337</v>
      </c>
    </row>
    <row r="3" spans="1:25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3">
        <f>'Formato 6 c)'!B10</f>
        <v>0</v>
      </c>
      <c r="Q3" s="13">
        <f>'Formato 6 c)'!C10</f>
        <v>0</v>
      </c>
      <c r="R3" s="13">
        <f>'Formato 6 c)'!D10</f>
        <v>0</v>
      </c>
      <c r="S3" s="13">
        <f>'Formato 6 c)'!E10</f>
        <v>0</v>
      </c>
      <c r="T3" s="13">
        <f>'Formato 6 c)'!F10</f>
        <v>0</v>
      </c>
      <c r="U3" s="13">
        <f>'Formato 6 c)'!G10</f>
        <v>0</v>
      </c>
      <c r="V3" s="13"/>
    </row>
    <row r="4" spans="1:25" x14ac:dyDescent="0.25">
      <c r="A4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3">
        <f>'Formato 6 c)'!B11</f>
        <v>0</v>
      </c>
      <c r="Q4" s="13">
        <f>'Formato 6 c)'!C11</f>
        <v>0</v>
      </c>
      <c r="R4" s="13">
        <f>'Formato 6 c)'!D11</f>
        <v>0</v>
      </c>
      <c r="S4" s="13">
        <f>'Formato 6 c)'!E11</f>
        <v>0</v>
      </c>
      <c r="T4" s="13">
        <f>'Formato 6 c)'!F11</f>
        <v>0</v>
      </c>
      <c r="U4" s="13">
        <f>'Formato 6 c)'!G11</f>
        <v>0</v>
      </c>
      <c r="V4" s="13"/>
    </row>
    <row r="5" spans="1:25" x14ac:dyDescent="0.25">
      <c r="A5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3">
        <f>'Formato 6 c)'!B12</f>
        <v>0</v>
      </c>
      <c r="Q5" s="13">
        <f>'Formato 6 c)'!C12</f>
        <v>0</v>
      </c>
      <c r="R5" s="13">
        <f>'Formato 6 c)'!D12</f>
        <v>0</v>
      </c>
      <c r="S5" s="13">
        <f>'Formato 6 c)'!E12</f>
        <v>0</v>
      </c>
      <c r="T5" s="13">
        <f>'Formato 6 c)'!F12</f>
        <v>0</v>
      </c>
      <c r="U5" s="13">
        <f>'Formato 6 c)'!G12</f>
        <v>0</v>
      </c>
      <c r="V5" s="13"/>
    </row>
    <row r="6" spans="1:25" x14ac:dyDescent="0.25">
      <c r="A6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3">
        <f>'Formato 6 c)'!B13</f>
        <v>0</v>
      </c>
      <c r="Q6" s="13">
        <f>'Formato 6 c)'!C13</f>
        <v>0</v>
      </c>
      <c r="R6" s="13">
        <f>'Formato 6 c)'!D13</f>
        <v>0</v>
      </c>
      <c r="S6" s="13">
        <f>'Formato 6 c)'!E13</f>
        <v>0</v>
      </c>
      <c r="T6" s="13">
        <f>'Formato 6 c)'!F13</f>
        <v>0</v>
      </c>
      <c r="U6" s="13">
        <f>'Formato 6 c)'!G13</f>
        <v>0</v>
      </c>
      <c r="V6" s="13"/>
    </row>
    <row r="7" spans="1:25" x14ac:dyDescent="0.25">
      <c r="A7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3">
        <f>'Formato 6 c)'!B14</f>
        <v>0</v>
      </c>
      <c r="Q7" s="13">
        <f>'Formato 6 c)'!C14</f>
        <v>0</v>
      </c>
      <c r="R7" s="13">
        <f>'Formato 6 c)'!D14</f>
        <v>0</v>
      </c>
      <c r="S7" s="13">
        <f>'Formato 6 c)'!E14</f>
        <v>0</v>
      </c>
      <c r="T7" s="13">
        <f>'Formato 6 c)'!F14</f>
        <v>0</v>
      </c>
      <c r="U7" s="13">
        <f>'Formato 6 c)'!G14</f>
        <v>0</v>
      </c>
      <c r="V7" s="13"/>
      <c r="W7" s="13"/>
      <c r="X7" s="13"/>
      <c r="Y7" s="13"/>
    </row>
    <row r="8" spans="1:25" x14ac:dyDescent="0.25">
      <c r="A8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3">
        <f>'Formato 6 c)'!B15</f>
        <v>0</v>
      </c>
      <c r="Q8" s="13">
        <f>'Formato 6 c)'!C15</f>
        <v>0</v>
      </c>
      <c r="R8" s="13">
        <f>'Formato 6 c)'!D15</f>
        <v>0</v>
      </c>
      <c r="S8" s="13">
        <f>'Formato 6 c)'!E15</f>
        <v>0</v>
      </c>
      <c r="T8" s="13">
        <f>'Formato 6 c)'!F15</f>
        <v>0</v>
      </c>
      <c r="U8" s="13">
        <f>'Formato 6 c)'!G15</f>
        <v>0</v>
      </c>
    </row>
    <row r="9" spans="1:25" x14ac:dyDescent="0.25">
      <c r="A9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3">
        <f>'Formato 6 c)'!B16</f>
        <v>0</v>
      </c>
      <c r="Q9" s="13">
        <f>'Formato 6 c)'!C16</f>
        <v>0</v>
      </c>
      <c r="R9" s="13">
        <f>'Formato 6 c)'!D16</f>
        <v>0</v>
      </c>
      <c r="S9" s="13">
        <f>'Formato 6 c)'!E16</f>
        <v>0</v>
      </c>
      <c r="T9" s="13">
        <f>'Formato 6 c)'!F16</f>
        <v>0</v>
      </c>
      <c r="U9" s="13">
        <f>'Formato 6 c)'!G16</f>
        <v>0</v>
      </c>
    </row>
    <row r="10" spans="1:25" x14ac:dyDescent="0.25">
      <c r="A10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3">
        <f>'Formato 6 c)'!B17</f>
        <v>0</v>
      </c>
      <c r="Q10" s="13">
        <f>'Formato 6 c)'!C17</f>
        <v>0</v>
      </c>
      <c r="R10" s="13">
        <f>'Formato 6 c)'!D17</f>
        <v>0</v>
      </c>
      <c r="S10" s="13">
        <f>'Formato 6 c)'!E17</f>
        <v>0</v>
      </c>
      <c r="T10" s="13">
        <f>'Formato 6 c)'!F17</f>
        <v>0</v>
      </c>
      <c r="U10" s="13">
        <f>'Formato 6 c)'!G17</f>
        <v>0</v>
      </c>
    </row>
    <row r="11" spans="1:25" x14ac:dyDescent="0.25">
      <c r="A11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3">
        <f>'Formato 6 c)'!B18</f>
        <v>0</v>
      </c>
      <c r="Q11" s="13">
        <f>'Formato 6 c)'!C18</f>
        <v>0</v>
      </c>
      <c r="R11" s="13">
        <f>'Formato 6 c)'!D18</f>
        <v>0</v>
      </c>
      <c r="S11" s="13">
        <f>'Formato 6 c)'!E18</f>
        <v>0</v>
      </c>
      <c r="T11" s="13">
        <f>'Formato 6 c)'!F18</f>
        <v>0</v>
      </c>
      <c r="U11" s="13">
        <f>'Formato 6 c)'!G18</f>
        <v>0</v>
      </c>
    </row>
    <row r="12" spans="1:25" x14ac:dyDescent="0.25">
      <c r="A12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P12" s="13">
        <f>'Formato 6 c)'!B19</f>
        <v>225706880</v>
      </c>
      <c r="Q12" s="13">
        <f>'Formato 6 c)'!C19</f>
        <v>16097204</v>
      </c>
      <c r="R12" s="13">
        <f>'Formato 6 c)'!D19</f>
        <v>241804084</v>
      </c>
      <c r="S12" s="13">
        <f>'Formato 6 c)'!E19</f>
        <v>82847747</v>
      </c>
      <c r="T12" s="13">
        <f>'Formato 6 c)'!F19</f>
        <v>81343959</v>
      </c>
      <c r="U12" s="13">
        <f>'Formato 6 c)'!G19</f>
        <v>158956337</v>
      </c>
    </row>
    <row r="13" spans="1:25" x14ac:dyDescent="0.25">
      <c r="A1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3">
        <f>'Formato 6 c)'!B20</f>
        <v>0</v>
      </c>
      <c r="Q13" s="13">
        <f>'Formato 6 c)'!C20</f>
        <v>0</v>
      </c>
      <c r="R13" s="13">
        <f>'Formato 6 c)'!D20</f>
        <v>0</v>
      </c>
      <c r="S13" s="13">
        <f>'Formato 6 c)'!E20</f>
        <v>0</v>
      </c>
      <c r="T13" s="13">
        <f>'Formato 6 c)'!F20</f>
        <v>0</v>
      </c>
      <c r="U13" s="13">
        <f>'Formato 6 c)'!G20</f>
        <v>0</v>
      </c>
    </row>
    <row r="14" spans="1:25" x14ac:dyDescent="0.25">
      <c r="A14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3">
        <f>'Formato 6 c)'!B21</f>
        <v>225706880</v>
      </c>
      <c r="Q14" s="13">
        <f>'Formato 6 c)'!C21</f>
        <v>16097204</v>
      </c>
      <c r="R14" s="13">
        <f>'Formato 6 c)'!D21</f>
        <v>241804084</v>
      </c>
      <c r="S14" s="13">
        <f>'Formato 6 c)'!E21</f>
        <v>82847747</v>
      </c>
      <c r="T14" s="13">
        <f>'Formato 6 c)'!F21</f>
        <v>81343959</v>
      </c>
      <c r="U14" s="13">
        <f>'Formato 6 c)'!G21</f>
        <v>158956337</v>
      </c>
    </row>
    <row r="15" spans="1:25" x14ac:dyDescent="0.25">
      <c r="A15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3">
        <f>'Formato 6 c)'!B22</f>
        <v>0</v>
      </c>
      <c r="Q15" s="13">
        <f>'Formato 6 c)'!C22</f>
        <v>0</v>
      </c>
      <c r="R15" s="13">
        <f>'Formato 6 c)'!D22</f>
        <v>0</v>
      </c>
      <c r="S15" s="13">
        <f>'Formato 6 c)'!E22</f>
        <v>0</v>
      </c>
      <c r="T15" s="13">
        <f>'Formato 6 c)'!F22</f>
        <v>0</v>
      </c>
      <c r="U15" s="13">
        <f>'Formato 6 c)'!G22</f>
        <v>0</v>
      </c>
    </row>
    <row r="16" spans="1:25" x14ac:dyDescent="0.25">
      <c r="A16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3">
        <f>'Formato 6 c)'!B23</f>
        <v>0</v>
      </c>
      <c r="Q16" s="13">
        <f>'Formato 6 c)'!C23</f>
        <v>0</v>
      </c>
      <c r="R16" s="13">
        <f>'Formato 6 c)'!D23</f>
        <v>0</v>
      </c>
      <c r="S16" s="13">
        <f>'Formato 6 c)'!E23</f>
        <v>0</v>
      </c>
      <c r="T16" s="13">
        <f>'Formato 6 c)'!F23</f>
        <v>0</v>
      </c>
      <c r="U16" s="13">
        <f>'Formato 6 c)'!G23</f>
        <v>0</v>
      </c>
    </row>
    <row r="17" spans="1:21" x14ac:dyDescent="0.25">
      <c r="A17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3">
        <f>'Formato 6 c)'!B24</f>
        <v>0</v>
      </c>
      <c r="Q17" s="13">
        <f>'Formato 6 c)'!C24</f>
        <v>0</v>
      </c>
      <c r="R17" s="13">
        <f>'Formato 6 c)'!D24</f>
        <v>0</v>
      </c>
      <c r="S17" s="13">
        <f>'Formato 6 c)'!E24</f>
        <v>0</v>
      </c>
      <c r="T17" s="13">
        <f>'Formato 6 c)'!F24</f>
        <v>0</v>
      </c>
      <c r="U17" s="13">
        <f>'Formato 6 c)'!G24</f>
        <v>0</v>
      </c>
    </row>
    <row r="18" spans="1:21" x14ac:dyDescent="0.25">
      <c r="A18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3">
        <f>'Formato 6 c)'!B25</f>
        <v>0</v>
      </c>
      <c r="Q18" s="13">
        <f>'Formato 6 c)'!C25</f>
        <v>0</v>
      </c>
      <c r="R18" s="13">
        <f>'Formato 6 c)'!D25</f>
        <v>0</v>
      </c>
      <c r="S18" s="13">
        <f>'Formato 6 c)'!E25</f>
        <v>0</v>
      </c>
      <c r="T18" s="13">
        <f>'Formato 6 c)'!F25</f>
        <v>0</v>
      </c>
      <c r="U18" s="13">
        <f>'Formato 6 c)'!G25</f>
        <v>0</v>
      </c>
    </row>
    <row r="19" spans="1:21" x14ac:dyDescent="0.25">
      <c r="A19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3">
        <f>'Formato 6 c)'!B26</f>
        <v>0</v>
      </c>
      <c r="Q19" s="13">
        <f>'Formato 6 c)'!C26</f>
        <v>0</v>
      </c>
      <c r="R19" s="13">
        <f>'Formato 6 c)'!D26</f>
        <v>0</v>
      </c>
      <c r="S19" s="13">
        <f>'Formato 6 c)'!E26</f>
        <v>0</v>
      </c>
      <c r="T19" s="13">
        <f>'Formato 6 c)'!F26</f>
        <v>0</v>
      </c>
      <c r="U19" s="13">
        <f>'Formato 6 c)'!G26</f>
        <v>0</v>
      </c>
    </row>
    <row r="20" spans="1:21" x14ac:dyDescent="0.25">
      <c r="A20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3">
        <f>'Formato 6 c)'!B27</f>
        <v>0</v>
      </c>
      <c r="Q20" s="13">
        <f>'Formato 6 c)'!C27</f>
        <v>0</v>
      </c>
      <c r="R20" s="13">
        <f>'Formato 6 c)'!D27</f>
        <v>0</v>
      </c>
      <c r="S20" s="13">
        <f>'Formato 6 c)'!E27</f>
        <v>0</v>
      </c>
      <c r="T20" s="13">
        <f>'Formato 6 c)'!F27</f>
        <v>0</v>
      </c>
      <c r="U20" s="13">
        <f>'Formato 6 c)'!G27</f>
        <v>0</v>
      </c>
    </row>
    <row r="21" spans="1:21" x14ac:dyDescent="0.25">
      <c r="A21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3">
        <f>'Formato 6 c)'!B28</f>
        <v>0</v>
      </c>
      <c r="Q21" s="13">
        <f>'Formato 6 c)'!C28</f>
        <v>0</v>
      </c>
      <c r="R21" s="13">
        <f>'Formato 6 c)'!D28</f>
        <v>0</v>
      </c>
      <c r="S21" s="13">
        <f>'Formato 6 c)'!E28</f>
        <v>0</v>
      </c>
      <c r="T21" s="13">
        <f>'Formato 6 c)'!F28</f>
        <v>0</v>
      </c>
      <c r="U21" s="13">
        <f>'Formato 6 c)'!G28</f>
        <v>0</v>
      </c>
    </row>
    <row r="22" spans="1:21" x14ac:dyDescent="0.25">
      <c r="A22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3">
        <f>'Formato 6 c)'!B29</f>
        <v>0</v>
      </c>
      <c r="Q22" s="13">
        <f>'Formato 6 c)'!C29</f>
        <v>0</v>
      </c>
      <c r="R22" s="13">
        <f>'Formato 6 c)'!D29</f>
        <v>0</v>
      </c>
      <c r="S22" s="13">
        <f>'Formato 6 c)'!E29</f>
        <v>0</v>
      </c>
      <c r="T22" s="13">
        <f>'Formato 6 c)'!F29</f>
        <v>0</v>
      </c>
      <c r="U22" s="13">
        <f>'Formato 6 c)'!G29</f>
        <v>0</v>
      </c>
    </row>
    <row r="23" spans="1:21" x14ac:dyDescent="0.25">
      <c r="A2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3">
        <f>'Formato 6 c)'!B30</f>
        <v>0</v>
      </c>
      <c r="Q23" s="13">
        <f>'Formato 6 c)'!C30</f>
        <v>0</v>
      </c>
      <c r="R23" s="13">
        <f>'Formato 6 c)'!D30</f>
        <v>0</v>
      </c>
      <c r="S23" s="13">
        <f>'Formato 6 c)'!E30</f>
        <v>0</v>
      </c>
      <c r="T23" s="13">
        <f>'Formato 6 c)'!F30</f>
        <v>0</v>
      </c>
      <c r="U23" s="13">
        <f>'Formato 6 c)'!G30</f>
        <v>0</v>
      </c>
    </row>
    <row r="24" spans="1:21" x14ac:dyDescent="0.25">
      <c r="A24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3">
        <f>'Formato 6 c)'!B31</f>
        <v>0</v>
      </c>
      <c r="Q24" s="13">
        <f>'Formato 6 c)'!C31</f>
        <v>0</v>
      </c>
      <c r="R24" s="13">
        <f>'Formato 6 c)'!D31</f>
        <v>0</v>
      </c>
      <c r="S24" s="13">
        <f>'Formato 6 c)'!E31</f>
        <v>0</v>
      </c>
      <c r="T24" s="13">
        <f>'Formato 6 c)'!F31</f>
        <v>0</v>
      </c>
      <c r="U24" s="13">
        <f>'Formato 6 c)'!G31</f>
        <v>0</v>
      </c>
    </row>
    <row r="25" spans="1:21" x14ac:dyDescent="0.25">
      <c r="A25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3">
        <f>'Formato 6 c)'!B32</f>
        <v>0</v>
      </c>
      <c r="Q25" s="13">
        <f>'Formato 6 c)'!C32</f>
        <v>0</v>
      </c>
      <c r="R25" s="13">
        <f>'Formato 6 c)'!D32</f>
        <v>0</v>
      </c>
      <c r="S25" s="13">
        <f>'Formato 6 c)'!E32</f>
        <v>0</v>
      </c>
      <c r="T25" s="13">
        <f>'Formato 6 c)'!F32</f>
        <v>0</v>
      </c>
      <c r="U25" s="13">
        <f>'Formato 6 c)'!G32</f>
        <v>0</v>
      </c>
    </row>
    <row r="26" spans="1:21" x14ac:dyDescent="0.25">
      <c r="A26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3">
        <f>'Formato 6 c)'!B33</f>
        <v>0</v>
      </c>
      <c r="Q26" s="13">
        <f>'Formato 6 c)'!C33</f>
        <v>0</v>
      </c>
      <c r="R26" s="13">
        <f>'Formato 6 c)'!D33</f>
        <v>0</v>
      </c>
      <c r="S26" s="13">
        <f>'Formato 6 c)'!E33</f>
        <v>0</v>
      </c>
      <c r="T26" s="13">
        <f>'Formato 6 c)'!F33</f>
        <v>0</v>
      </c>
      <c r="U26" s="13">
        <f>'Formato 6 c)'!G33</f>
        <v>0</v>
      </c>
    </row>
    <row r="27" spans="1:21" x14ac:dyDescent="0.25">
      <c r="A27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3">
        <f>'Formato 6 c)'!B34</f>
        <v>0</v>
      </c>
      <c r="Q27" s="13">
        <f>'Formato 6 c)'!C34</f>
        <v>0</v>
      </c>
      <c r="R27" s="13">
        <f>'Formato 6 c)'!D34</f>
        <v>0</v>
      </c>
      <c r="S27" s="13">
        <f>'Formato 6 c)'!E34</f>
        <v>0</v>
      </c>
      <c r="T27" s="13">
        <f>'Formato 6 c)'!F34</f>
        <v>0</v>
      </c>
      <c r="U27" s="13">
        <f>'Formato 6 c)'!G34</f>
        <v>0</v>
      </c>
    </row>
    <row r="28" spans="1:21" x14ac:dyDescent="0.25">
      <c r="A28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3">
        <f>'Formato 6 c)'!B35</f>
        <v>0</v>
      </c>
      <c r="Q28" s="13">
        <f>'Formato 6 c)'!C35</f>
        <v>0</v>
      </c>
      <c r="R28" s="13">
        <f>'Formato 6 c)'!D35</f>
        <v>0</v>
      </c>
      <c r="S28" s="13">
        <f>'Formato 6 c)'!E35</f>
        <v>0</v>
      </c>
      <c r="T28" s="13">
        <f>'Formato 6 c)'!F35</f>
        <v>0</v>
      </c>
      <c r="U28" s="13">
        <f>'Formato 6 c)'!G35</f>
        <v>0</v>
      </c>
    </row>
    <row r="29" spans="1:21" x14ac:dyDescent="0.25">
      <c r="A29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3">
        <f>'Formato 6 c)'!B36</f>
        <v>0</v>
      </c>
      <c r="Q29" s="13">
        <f>'Formato 6 c)'!C36</f>
        <v>0</v>
      </c>
      <c r="R29" s="13">
        <f>'Formato 6 c)'!D36</f>
        <v>0</v>
      </c>
      <c r="S29" s="13">
        <f>'Formato 6 c)'!E36</f>
        <v>0</v>
      </c>
      <c r="T29" s="13">
        <f>'Formato 6 c)'!F36</f>
        <v>0</v>
      </c>
      <c r="U29" s="13">
        <f>'Formato 6 c)'!G36</f>
        <v>0</v>
      </c>
    </row>
    <row r="30" spans="1:21" x14ac:dyDescent="0.25">
      <c r="A30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3">
        <f>'Formato 6 c)'!B37</f>
        <v>0</v>
      </c>
      <c r="Q30" s="13">
        <f>'Formato 6 c)'!C37</f>
        <v>0</v>
      </c>
      <c r="R30" s="13">
        <f>'Formato 6 c)'!D37</f>
        <v>0</v>
      </c>
      <c r="S30" s="13">
        <f>'Formato 6 c)'!E37</f>
        <v>0</v>
      </c>
      <c r="T30" s="13">
        <f>'Formato 6 c)'!F37</f>
        <v>0</v>
      </c>
      <c r="U30" s="13">
        <f>'Formato 6 c)'!G37</f>
        <v>0</v>
      </c>
    </row>
    <row r="31" spans="1:21" x14ac:dyDescent="0.25">
      <c r="A31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3">
        <f>'Formato 6 c)'!B38</f>
        <v>0</v>
      </c>
      <c r="Q31" s="13">
        <f>'Formato 6 c)'!C38</f>
        <v>0</v>
      </c>
      <c r="R31" s="13">
        <f>'Formato 6 c)'!D38</f>
        <v>0</v>
      </c>
      <c r="S31" s="13">
        <f>'Formato 6 c)'!E38</f>
        <v>0</v>
      </c>
      <c r="T31" s="13">
        <f>'Formato 6 c)'!F38</f>
        <v>0</v>
      </c>
      <c r="U31" s="13">
        <f>'Formato 6 c)'!G38</f>
        <v>0</v>
      </c>
    </row>
    <row r="32" spans="1:21" x14ac:dyDescent="0.25">
      <c r="A32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3">
        <f>'Formato 6 c)'!B39</f>
        <v>0</v>
      </c>
      <c r="Q32" s="13">
        <f>'Formato 6 c)'!C39</f>
        <v>0</v>
      </c>
      <c r="R32" s="13">
        <f>'Formato 6 c)'!D39</f>
        <v>0</v>
      </c>
      <c r="S32" s="13">
        <f>'Formato 6 c)'!E39</f>
        <v>0</v>
      </c>
      <c r="T32" s="13">
        <f>'Formato 6 c)'!F39</f>
        <v>0</v>
      </c>
      <c r="U32" s="13">
        <f>'Formato 6 c)'!G39</f>
        <v>0</v>
      </c>
    </row>
    <row r="33" spans="1:21" x14ac:dyDescent="0.25">
      <c r="A3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3">
        <f>'Formato 6 c)'!B40</f>
        <v>0</v>
      </c>
      <c r="Q33" s="13">
        <f>'Formato 6 c)'!C40</f>
        <v>0</v>
      </c>
      <c r="R33" s="13">
        <f>'Formato 6 c)'!D40</f>
        <v>0</v>
      </c>
      <c r="S33" s="13">
        <f>'Formato 6 c)'!E40</f>
        <v>0</v>
      </c>
      <c r="T33" s="13">
        <f>'Formato 6 c)'!F40</f>
        <v>0</v>
      </c>
      <c r="U33" s="13">
        <f>'Formato 6 c)'!G40</f>
        <v>0</v>
      </c>
    </row>
    <row r="34" spans="1:21" x14ac:dyDescent="0.25">
      <c r="A34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3">
        <f>'Formato 6 c)'!B41</f>
        <v>0</v>
      </c>
      <c r="Q34" s="13">
        <f>'Formato 6 c)'!C41</f>
        <v>0</v>
      </c>
      <c r="R34" s="13">
        <f>'Formato 6 c)'!D41</f>
        <v>0</v>
      </c>
      <c r="S34" s="13">
        <f>'Formato 6 c)'!E41</f>
        <v>0</v>
      </c>
      <c r="T34" s="13">
        <f>'Formato 6 c)'!F41</f>
        <v>0</v>
      </c>
      <c r="U34" s="13">
        <f>'Formato 6 c)'!G41</f>
        <v>0</v>
      </c>
    </row>
    <row r="35" spans="1:21" x14ac:dyDescent="0.25">
      <c r="A35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3">
        <f>'Formato 6 c)'!B43</f>
        <v>0</v>
      </c>
      <c r="Q35" s="13">
        <f>'Formato 6 c)'!C43</f>
        <v>0</v>
      </c>
      <c r="R35" s="13">
        <f>'Formato 6 c)'!D43</f>
        <v>0</v>
      </c>
      <c r="S35" s="13">
        <f>'Formato 6 c)'!E43</f>
        <v>0</v>
      </c>
      <c r="T35" s="13">
        <f>'Formato 6 c)'!F43</f>
        <v>0</v>
      </c>
      <c r="U35" s="13">
        <f>'Formato 6 c)'!G43</f>
        <v>0</v>
      </c>
    </row>
    <row r="36" spans="1:21" x14ac:dyDescent="0.25">
      <c r="A36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3">
        <f>'Formato 6 c)'!B44</f>
        <v>0</v>
      </c>
      <c r="Q36" s="13">
        <f>'Formato 6 c)'!C44</f>
        <v>0</v>
      </c>
      <c r="R36" s="13">
        <f>'Formato 6 c)'!D44</f>
        <v>0</v>
      </c>
      <c r="S36" s="13">
        <f>'Formato 6 c)'!E44</f>
        <v>0</v>
      </c>
      <c r="T36" s="13">
        <f>'Formato 6 c)'!F44</f>
        <v>0</v>
      </c>
      <c r="U36" s="13">
        <f>'Formato 6 c)'!G44</f>
        <v>0</v>
      </c>
    </row>
    <row r="37" spans="1:21" x14ac:dyDescent="0.25">
      <c r="A37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3">
        <f>'Formato 6 c)'!B45</f>
        <v>0</v>
      </c>
      <c r="Q37" s="13">
        <f>'Formato 6 c)'!C45</f>
        <v>0</v>
      </c>
      <c r="R37" s="13">
        <f>'Formato 6 c)'!D45</f>
        <v>0</v>
      </c>
      <c r="S37" s="13">
        <f>'Formato 6 c)'!E45</f>
        <v>0</v>
      </c>
      <c r="T37" s="13">
        <f>'Formato 6 c)'!F45</f>
        <v>0</v>
      </c>
      <c r="U37" s="13">
        <f>'Formato 6 c)'!G45</f>
        <v>0</v>
      </c>
    </row>
    <row r="38" spans="1:21" x14ac:dyDescent="0.25">
      <c r="A38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3">
        <f>'Formato 6 c)'!B46</f>
        <v>0</v>
      </c>
      <c r="Q38" s="13">
        <f>'Formato 6 c)'!C46</f>
        <v>0</v>
      </c>
      <c r="R38" s="13">
        <f>'Formato 6 c)'!D46</f>
        <v>0</v>
      </c>
      <c r="S38" s="13">
        <f>'Formato 6 c)'!E46</f>
        <v>0</v>
      </c>
      <c r="T38" s="13">
        <f>'Formato 6 c)'!F46</f>
        <v>0</v>
      </c>
      <c r="U38" s="13">
        <f>'Formato 6 c)'!G46</f>
        <v>0</v>
      </c>
    </row>
    <row r="39" spans="1:21" x14ac:dyDescent="0.25">
      <c r="A39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3">
        <f>'Formato 6 c)'!B47</f>
        <v>0</v>
      </c>
      <c r="Q39" s="13">
        <f>'Formato 6 c)'!C47</f>
        <v>0</v>
      </c>
      <c r="R39" s="13">
        <f>'Formato 6 c)'!D47</f>
        <v>0</v>
      </c>
      <c r="S39" s="13">
        <f>'Formato 6 c)'!E47</f>
        <v>0</v>
      </c>
      <c r="T39" s="13">
        <f>'Formato 6 c)'!F47</f>
        <v>0</v>
      </c>
      <c r="U39" s="13">
        <f>'Formato 6 c)'!G47</f>
        <v>0</v>
      </c>
    </row>
    <row r="40" spans="1:21" x14ac:dyDescent="0.25">
      <c r="A40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3">
        <f>'Formato 6 c)'!B48</f>
        <v>0</v>
      </c>
      <c r="Q40" s="13">
        <f>'Formato 6 c)'!C48</f>
        <v>0</v>
      </c>
      <c r="R40" s="13">
        <f>'Formato 6 c)'!D48</f>
        <v>0</v>
      </c>
      <c r="S40" s="13">
        <f>'Formato 6 c)'!E48</f>
        <v>0</v>
      </c>
      <c r="T40" s="13">
        <f>'Formato 6 c)'!F48</f>
        <v>0</v>
      </c>
      <c r="U40" s="13">
        <f>'Formato 6 c)'!G48</f>
        <v>0</v>
      </c>
    </row>
    <row r="41" spans="1:21" x14ac:dyDescent="0.25">
      <c r="A41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3">
        <f>'Formato 6 c)'!B49</f>
        <v>0</v>
      </c>
      <c r="Q41" s="13">
        <f>'Formato 6 c)'!C49</f>
        <v>0</v>
      </c>
      <c r="R41" s="13">
        <f>'Formato 6 c)'!D49</f>
        <v>0</v>
      </c>
      <c r="S41" s="13">
        <f>'Formato 6 c)'!E49</f>
        <v>0</v>
      </c>
      <c r="T41" s="13">
        <f>'Formato 6 c)'!F49</f>
        <v>0</v>
      </c>
      <c r="U41" s="13">
        <f>'Formato 6 c)'!G49</f>
        <v>0</v>
      </c>
    </row>
    <row r="42" spans="1:21" x14ac:dyDescent="0.25">
      <c r="A42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3">
        <f>'Formato 6 c)'!B50</f>
        <v>0</v>
      </c>
      <c r="Q42" s="13">
        <f>'Formato 6 c)'!C50</f>
        <v>0</v>
      </c>
      <c r="R42" s="13">
        <f>'Formato 6 c)'!D50</f>
        <v>0</v>
      </c>
      <c r="S42" s="13">
        <f>'Formato 6 c)'!E50</f>
        <v>0</v>
      </c>
      <c r="T42" s="13">
        <f>'Formato 6 c)'!F50</f>
        <v>0</v>
      </c>
      <c r="U42" s="13">
        <f>'Formato 6 c)'!G50</f>
        <v>0</v>
      </c>
    </row>
    <row r="43" spans="1:21" x14ac:dyDescent="0.25">
      <c r="A4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3">
        <f>'Formato 6 c)'!B51</f>
        <v>0</v>
      </c>
      <c r="Q43" s="13">
        <f>'Formato 6 c)'!C51</f>
        <v>0</v>
      </c>
      <c r="R43" s="13">
        <f>'Formato 6 c)'!D51</f>
        <v>0</v>
      </c>
      <c r="S43" s="13">
        <f>'Formato 6 c)'!E51</f>
        <v>0</v>
      </c>
      <c r="T43" s="13">
        <f>'Formato 6 c)'!F51</f>
        <v>0</v>
      </c>
      <c r="U43" s="13">
        <f>'Formato 6 c)'!G51</f>
        <v>0</v>
      </c>
    </row>
    <row r="44" spans="1:21" x14ac:dyDescent="0.25">
      <c r="A44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3">
        <f>'Formato 6 c)'!B52</f>
        <v>0</v>
      </c>
      <c r="Q44" s="13">
        <f>'Formato 6 c)'!C52</f>
        <v>0</v>
      </c>
      <c r="R44" s="13">
        <f>'Formato 6 c)'!D52</f>
        <v>0</v>
      </c>
      <c r="S44" s="13">
        <f>'Formato 6 c)'!E52</f>
        <v>0</v>
      </c>
      <c r="T44" s="13">
        <f>'Formato 6 c)'!F52</f>
        <v>0</v>
      </c>
      <c r="U44" s="13">
        <f>'Formato 6 c)'!G52</f>
        <v>0</v>
      </c>
    </row>
    <row r="45" spans="1:21" x14ac:dyDescent="0.25">
      <c r="A45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3">
        <f>'Formato 6 c)'!B53</f>
        <v>0</v>
      </c>
      <c r="Q45" s="13">
        <f>'Formato 6 c)'!C53</f>
        <v>0</v>
      </c>
      <c r="R45" s="13">
        <f>'Formato 6 c)'!D53</f>
        <v>0</v>
      </c>
      <c r="S45" s="13">
        <f>'Formato 6 c)'!E53</f>
        <v>0</v>
      </c>
      <c r="T45" s="13">
        <f>'Formato 6 c)'!F53</f>
        <v>0</v>
      </c>
      <c r="U45" s="13">
        <f>'Formato 6 c)'!G53</f>
        <v>0</v>
      </c>
    </row>
    <row r="46" spans="1:21" x14ac:dyDescent="0.25">
      <c r="A46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3">
        <f>'Formato 6 c)'!B54</f>
        <v>0</v>
      </c>
      <c r="Q46" s="13">
        <f>'Formato 6 c)'!C54</f>
        <v>0</v>
      </c>
      <c r="R46" s="13">
        <f>'Formato 6 c)'!D54</f>
        <v>0</v>
      </c>
      <c r="S46" s="13">
        <f>'Formato 6 c)'!E54</f>
        <v>0</v>
      </c>
      <c r="T46" s="13">
        <f>'Formato 6 c)'!F54</f>
        <v>0</v>
      </c>
      <c r="U46" s="13">
        <f>'Formato 6 c)'!G54</f>
        <v>0</v>
      </c>
    </row>
    <row r="47" spans="1:21" x14ac:dyDescent="0.25">
      <c r="A47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3">
        <f>'Formato 6 c)'!B55</f>
        <v>0</v>
      </c>
      <c r="Q47" s="13">
        <f>'Formato 6 c)'!C55</f>
        <v>0</v>
      </c>
      <c r="R47" s="13">
        <f>'Formato 6 c)'!D55</f>
        <v>0</v>
      </c>
      <c r="S47" s="13">
        <f>'Formato 6 c)'!E55</f>
        <v>0</v>
      </c>
      <c r="T47" s="13">
        <f>'Formato 6 c)'!F55</f>
        <v>0</v>
      </c>
      <c r="U47" s="13">
        <f>'Formato 6 c)'!G55</f>
        <v>0</v>
      </c>
    </row>
    <row r="48" spans="1:21" x14ac:dyDescent="0.25">
      <c r="A48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3">
        <f>'Formato 6 c)'!B56</f>
        <v>0</v>
      </c>
      <c r="Q48" s="13">
        <f>'Formato 6 c)'!C56</f>
        <v>0</v>
      </c>
      <c r="R48" s="13">
        <f>'Formato 6 c)'!D56</f>
        <v>0</v>
      </c>
      <c r="S48" s="13">
        <f>'Formato 6 c)'!E56</f>
        <v>0</v>
      </c>
      <c r="T48" s="13">
        <f>'Formato 6 c)'!F56</f>
        <v>0</v>
      </c>
      <c r="U48" s="13">
        <f>'Formato 6 c)'!G56</f>
        <v>0</v>
      </c>
    </row>
    <row r="49" spans="1:21" x14ac:dyDescent="0.25">
      <c r="A49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3">
        <f>'Formato 6 c)'!B57</f>
        <v>0</v>
      </c>
      <c r="Q49" s="13">
        <f>'Formato 6 c)'!C57</f>
        <v>0</v>
      </c>
      <c r="R49" s="13">
        <f>'Formato 6 c)'!D57</f>
        <v>0</v>
      </c>
      <c r="S49" s="13">
        <f>'Formato 6 c)'!E57</f>
        <v>0</v>
      </c>
      <c r="T49" s="13">
        <f>'Formato 6 c)'!F57</f>
        <v>0</v>
      </c>
      <c r="U49" s="13">
        <f>'Formato 6 c)'!G57</f>
        <v>0</v>
      </c>
    </row>
    <row r="50" spans="1:21" x14ac:dyDescent="0.25">
      <c r="A50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3">
        <f>'Formato 6 c)'!B58</f>
        <v>0</v>
      </c>
      <c r="Q50" s="13">
        <f>'Formato 6 c)'!C58</f>
        <v>0</v>
      </c>
      <c r="R50" s="13">
        <f>'Formato 6 c)'!D58</f>
        <v>0</v>
      </c>
      <c r="S50" s="13">
        <f>'Formato 6 c)'!E58</f>
        <v>0</v>
      </c>
      <c r="T50" s="13">
        <f>'Formato 6 c)'!F58</f>
        <v>0</v>
      </c>
      <c r="U50" s="13">
        <f>'Formato 6 c)'!G58</f>
        <v>0</v>
      </c>
    </row>
    <row r="51" spans="1:21" x14ac:dyDescent="0.25">
      <c r="A51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3">
        <f>'Formato 6 c)'!B59</f>
        <v>0</v>
      </c>
      <c r="Q51" s="13">
        <f>'Formato 6 c)'!C59</f>
        <v>0</v>
      </c>
      <c r="R51" s="13">
        <f>'Formato 6 c)'!D59</f>
        <v>0</v>
      </c>
      <c r="S51" s="13">
        <f>'Formato 6 c)'!E59</f>
        <v>0</v>
      </c>
      <c r="T51" s="13">
        <f>'Formato 6 c)'!F59</f>
        <v>0</v>
      </c>
      <c r="U51" s="13">
        <f>'Formato 6 c)'!G59</f>
        <v>0</v>
      </c>
    </row>
    <row r="52" spans="1:21" x14ac:dyDescent="0.25">
      <c r="A52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3">
        <f>'Formato 6 c)'!B60</f>
        <v>0</v>
      </c>
      <c r="Q52" s="13">
        <f>'Formato 6 c)'!C60</f>
        <v>0</v>
      </c>
      <c r="R52" s="13">
        <f>'Formato 6 c)'!D60</f>
        <v>0</v>
      </c>
      <c r="S52" s="13">
        <f>'Formato 6 c)'!E60</f>
        <v>0</v>
      </c>
      <c r="T52" s="13">
        <f>'Formato 6 c)'!F60</f>
        <v>0</v>
      </c>
      <c r="U52" s="13">
        <f>'Formato 6 c)'!G60</f>
        <v>0</v>
      </c>
    </row>
    <row r="53" spans="1:21" x14ac:dyDescent="0.25">
      <c r="A5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3">
        <f>'Formato 6 c)'!B61</f>
        <v>0</v>
      </c>
      <c r="Q53" s="13">
        <f>'Formato 6 c)'!C61</f>
        <v>0</v>
      </c>
      <c r="R53" s="13">
        <f>'Formato 6 c)'!D61</f>
        <v>0</v>
      </c>
      <c r="S53" s="13">
        <f>'Formato 6 c)'!E61</f>
        <v>0</v>
      </c>
      <c r="T53" s="13">
        <f>'Formato 6 c)'!F61</f>
        <v>0</v>
      </c>
      <c r="U53" s="13">
        <f>'Formato 6 c)'!G61</f>
        <v>0</v>
      </c>
    </row>
    <row r="54" spans="1:21" x14ac:dyDescent="0.25">
      <c r="A54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3">
        <f>'Formato 6 c)'!B62</f>
        <v>0</v>
      </c>
      <c r="Q54" s="13">
        <f>'Formato 6 c)'!C62</f>
        <v>0</v>
      </c>
      <c r="R54" s="13">
        <f>'Formato 6 c)'!D62</f>
        <v>0</v>
      </c>
      <c r="S54" s="13">
        <f>'Formato 6 c)'!E62</f>
        <v>0</v>
      </c>
      <c r="T54" s="13">
        <f>'Formato 6 c)'!F62</f>
        <v>0</v>
      </c>
      <c r="U54" s="13">
        <f>'Formato 6 c)'!G62</f>
        <v>0</v>
      </c>
    </row>
    <row r="55" spans="1:21" x14ac:dyDescent="0.25">
      <c r="A55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3">
        <f>'Formato 6 c)'!B63</f>
        <v>0</v>
      </c>
      <c r="Q55" s="13">
        <f>'Formato 6 c)'!C63</f>
        <v>0</v>
      </c>
      <c r="R55" s="13">
        <f>'Formato 6 c)'!D63</f>
        <v>0</v>
      </c>
      <c r="S55" s="13">
        <f>'Formato 6 c)'!E63</f>
        <v>0</v>
      </c>
      <c r="T55" s="13">
        <f>'Formato 6 c)'!F63</f>
        <v>0</v>
      </c>
      <c r="U55" s="13">
        <f>'Formato 6 c)'!G63</f>
        <v>0</v>
      </c>
    </row>
    <row r="56" spans="1:21" x14ac:dyDescent="0.25">
      <c r="A56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3">
        <f>'Formato 6 c)'!B64</f>
        <v>0</v>
      </c>
      <c r="Q56" s="13">
        <f>'Formato 6 c)'!C64</f>
        <v>0</v>
      </c>
      <c r="R56" s="13">
        <f>'Formato 6 c)'!D64</f>
        <v>0</v>
      </c>
      <c r="S56" s="13">
        <f>'Formato 6 c)'!E64</f>
        <v>0</v>
      </c>
      <c r="T56" s="13">
        <f>'Formato 6 c)'!F64</f>
        <v>0</v>
      </c>
      <c r="U56" s="13">
        <f>'Formato 6 c)'!G64</f>
        <v>0</v>
      </c>
    </row>
    <row r="57" spans="1:21" x14ac:dyDescent="0.25">
      <c r="A57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3">
        <f>'Formato 6 c)'!B65</f>
        <v>0</v>
      </c>
      <c r="Q57" s="13">
        <f>'Formato 6 c)'!C65</f>
        <v>0</v>
      </c>
      <c r="R57" s="13">
        <f>'Formato 6 c)'!D65</f>
        <v>0</v>
      </c>
      <c r="S57" s="13">
        <f>'Formato 6 c)'!E65</f>
        <v>0</v>
      </c>
      <c r="T57" s="13">
        <f>'Formato 6 c)'!F65</f>
        <v>0</v>
      </c>
      <c r="U57" s="13">
        <f>'Formato 6 c)'!G65</f>
        <v>0</v>
      </c>
    </row>
    <row r="58" spans="1:21" x14ac:dyDescent="0.25">
      <c r="A58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3">
        <f>'Formato 6 c)'!B66</f>
        <v>0</v>
      </c>
      <c r="Q58" s="13">
        <f>'Formato 6 c)'!C66</f>
        <v>0</v>
      </c>
      <c r="R58" s="13">
        <f>'Formato 6 c)'!D66</f>
        <v>0</v>
      </c>
      <c r="S58" s="13">
        <f>'Formato 6 c)'!E66</f>
        <v>0</v>
      </c>
      <c r="T58" s="13">
        <f>'Formato 6 c)'!F66</f>
        <v>0</v>
      </c>
      <c r="U58" s="13">
        <f>'Formato 6 c)'!G66</f>
        <v>0</v>
      </c>
    </row>
    <row r="59" spans="1:21" x14ac:dyDescent="0.25">
      <c r="A59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3">
        <f>'Formato 6 c)'!B67</f>
        <v>0</v>
      </c>
      <c r="Q59" s="13">
        <f>'Formato 6 c)'!C67</f>
        <v>0</v>
      </c>
      <c r="R59" s="13">
        <f>'Formato 6 c)'!D67</f>
        <v>0</v>
      </c>
      <c r="S59" s="13">
        <f>'Formato 6 c)'!E67</f>
        <v>0</v>
      </c>
      <c r="T59" s="13">
        <f>'Formato 6 c)'!F67</f>
        <v>0</v>
      </c>
      <c r="U59" s="13">
        <f>'Formato 6 c)'!G67</f>
        <v>0</v>
      </c>
    </row>
    <row r="60" spans="1:21" x14ac:dyDescent="0.25">
      <c r="A60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3">
        <f>'Formato 6 c)'!B68</f>
        <v>0</v>
      </c>
      <c r="Q60" s="13">
        <f>'Formato 6 c)'!C68</f>
        <v>0</v>
      </c>
      <c r="R60" s="13">
        <f>'Formato 6 c)'!D68</f>
        <v>0</v>
      </c>
      <c r="S60" s="13">
        <f>'Formato 6 c)'!E68</f>
        <v>0</v>
      </c>
      <c r="T60" s="13">
        <f>'Formato 6 c)'!F68</f>
        <v>0</v>
      </c>
      <c r="U60" s="13">
        <f>'Formato 6 c)'!G68</f>
        <v>0</v>
      </c>
    </row>
    <row r="61" spans="1:21" x14ac:dyDescent="0.25">
      <c r="A61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3">
        <f>'Formato 6 c)'!B69</f>
        <v>0</v>
      </c>
      <c r="Q61" s="13">
        <f>'Formato 6 c)'!C69</f>
        <v>0</v>
      </c>
      <c r="R61" s="13">
        <f>'Formato 6 c)'!D69</f>
        <v>0</v>
      </c>
      <c r="S61" s="13">
        <f>'Formato 6 c)'!E69</f>
        <v>0</v>
      </c>
      <c r="T61" s="13">
        <f>'Formato 6 c)'!F69</f>
        <v>0</v>
      </c>
      <c r="U61" s="13">
        <f>'Formato 6 c)'!G69</f>
        <v>0</v>
      </c>
    </row>
    <row r="62" spans="1:21" x14ac:dyDescent="0.25">
      <c r="A62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3">
        <f>'Formato 6 c)'!B70</f>
        <v>0</v>
      </c>
      <c r="Q62" s="13">
        <f>'Formato 6 c)'!C70</f>
        <v>0</v>
      </c>
      <c r="R62" s="13">
        <f>'Formato 6 c)'!D70</f>
        <v>0</v>
      </c>
      <c r="S62" s="13">
        <f>'Formato 6 c)'!E70</f>
        <v>0</v>
      </c>
      <c r="T62" s="13">
        <f>'Formato 6 c)'!F70</f>
        <v>0</v>
      </c>
      <c r="U62" s="13">
        <f>'Formato 6 c)'!G70</f>
        <v>0</v>
      </c>
    </row>
    <row r="63" spans="1:21" x14ac:dyDescent="0.25">
      <c r="A6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3">
        <f>'Formato 6 c)'!B71</f>
        <v>0</v>
      </c>
      <c r="Q63" s="13">
        <f>'Formato 6 c)'!C71</f>
        <v>0</v>
      </c>
      <c r="R63" s="13">
        <f>'Formato 6 c)'!D71</f>
        <v>0</v>
      </c>
      <c r="S63" s="13">
        <f>'Formato 6 c)'!E71</f>
        <v>0</v>
      </c>
      <c r="T63" s="13">
        <f>'Formato 6 c)'!F71</f>
        <v>0</v>
      </c>
      <c r="U63" s="13">
        <f>'Formato 6 c)'!G71</f>
        <v>0</v>
      </c>
    </row>
    <row r="64" spans="1:21" x14ac:dyDescent="0.25">
      <c r="A64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3">
        <f>'Formato 6 c)'!B72</f>
        <v>0</v>
      </c>
      <c r="Q64" s="13">
        <f>'Formato 6 c)'!C72</f>
        <v>0</v>
      </c>
      <c r="R64" s="13">
        <f>'Formato 6 c)'!D72</f>
        <v>0</v>
      </c>
      <c r="S64" s="13">
        <f>'Formato 6 c)'!E72</f>
        <v>0</v>
      </c>
      <c r="T64" s="13">
        <f>'Formato 6 c)'!F72</f>
        <v>0</v>
      </c>
      <c r="U64" s="13">
        <f>'Formato 6 c)'!G72</f>
        <v>0</v>
      </c>
    </row>
    <row r="65" spans="1:21" x14ac:dyDescent="0.25">
      <c r="A65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3">
        <f>'Formato 6 c)'!B73</f>
        <v>0</v>
      </c>
      <c r="Q65" s="13">
        <f>'Formato 6 c)'!C73</f>
        <v>0</v>
      </c>
      <c r="R65" s="13">
        <f>'Formato 6 c)'!D73</f>
        <v>0</v>
      </c>
      <c r="S65" s="13">
        <f>'Formato 6 c)'!E73</f>
        <v>0</v>
      </c>
      <c r="T65" s="13">
        <f>'Formato 6 c)'!F73</f>
        <v>0</v>
      </c>
      <c r="U65" s="13">
        <f>'Formato 6 c)'!G73</f>
        <v>0</v>
      </c>
    </row>
    <row r="66" spans="1:21" x14ac:dyDescent="0.25">
      <c r="A66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3">
        <f>'Formato 6 c)'!B74</f>
        <v>0</v>
      </c>
      <c r="Q66" s="13">
        <f>'Formato 6 c)'!C74</f>
        <v>0</v>
      </c>
      <c r="R66" s="13">
        <f>'Formato 6 c)'!D74</f>
        <v>0</v>
      </c>
      <c r="S66" s="13">
        <f>'Formato 6 c)'!E74</f>
        <v>0</v>
      </c>
      <c r="T66" s="13">
        <f>'Formato 6 c)'!F74</f>
        <v>0</v>
      </c>
      <c r="U66" s="13">
        <f>'Formato 6 c)'!G74</f>
        <v>0</v>
      </c>
    </row>
    <row r="67" spans="1:21" x14ac:dyDescent="0.25">
      <c r="A67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3">
        <f>'Formato 6 c)'!B75</f>
        <v>0</v>
      </c>
      <c r="Q67" s="13">
        <f>'Formato 6 c)'!C75</f>
        <v>0</v>
      </c>
      <c r="R67" s="13">
        <f>'Formato 6 c)'!D75</f>
        <v>0</v>
      </c>
      <c r="S67" s="13">
        <f>'Formato 6 c)'!E75</f>
        <v>0</v>
      </c>
      <c r="T67" s="13">
        <f>'Formato 6 c)'!F75</f>
        <v>0</v>
      </c>
      <c r="U67" s="13">
        <f>'Formato 6 c)'!G75</f>
        <v>0</v>
      </c>
    </row>
    <row r="68" spans="1:21" x14ac:dyDescent="0.25">
      <c r="A68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3">
        <f>'Formato 6 c)'!B77</f>
        <v>225706880</v>
      </c>
      <c r="Q68" s="13">
        <f>'Formato 6 c)'!C77</f>
        <v>16097204</v>
      </c>
      <c r="R68" s="13">
        <f>'Formato 6 c)'!D77</f>
        <v>241804084</v>
      </c>
      <c r="S68" s="13">
        <f>'Formato 6 c)'!E77</f>
        <v>82847747</v>
      </c>
      <c r="T68" s="13">
        <f>'Formato 6 c)'!F77</f>
        <v>81343959</v>
      </c>
      <c r="U68" s="13">
        <f>'Formato 6 c)'!G77</f>
        <v>158956337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18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Instituto Municipal de Vivienda de León, Guanajuato (IMUVI), Gobierno del Estado de Guanajuato</v>
      </c>
    </row>
    <row r="7" spans="2:3" x14ac:dyDescent="0.25">
      <c r="C7" t="str">
        <f>CONCATENATE(ENTE_PUBLICO," (a)")</f>
        <v>Instituto Municipal de Vivienda de León, Guanajuato (IMUVI), Gobierno del Estado de Guanajuato (a)</v>
      </c>
    </row>
    <row r="8" spans="2:3" ht="27" customHeight="1" x14ac:dyDescent="0.25">
      <c r="B8" t="s">
        <v>795</v>
      </c>
      <c r="C8" s="18" t="s">
        <v>807</v>
      </c>
    </row>
    <row r="10" spans="2:3" ht="25.5" customHeight="1" x14ac:dyDescent="0.25">
      <c r="B10" t="s">
        <v>796</v>
      </c>
      <c r="C10" s="18" t="s">
        <v>1147</v>
      </c>
    </row>
    <row r="11" spans="2:3" ht="20.25" customHeight="1" x14ac:dyDescent="0.25">
      <c r="C11" s="18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18">
        <v>2023</v>
      </c>
    </row>
    <row r="14" spans="2:3" x14ac:dyDescent="0.25">
      <c r="B14" t="s">
        <v>793</v>
      </c>
      <c r="C14" s="18" t="s">
        <v>3309</v>
      </c>
    </row>
    <row r="15" spans="2:3" x14ac:dyDescent="0.25">
      <c r="C15" s="18">
        <v>4</v>
      </c>
    </row>
    <row r="16" spans="2:3" x14ac:dyDescent="0.25">
      <c r="C16" s="18" t="s">
        <v>3310</v>
      </c>
    </row>
    <row r="18" spans="4:9" ht="135" x14ac:dyDescent="0.25">
      <c r="D18" s="26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26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26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15" t="str">
        <f>CONCATENATE(ANIO_INFORME, " (d)")</f>
        <v>2023 (d)</v>
      </c>
      <c r="E20" s="16" t="str">
        <f>CONCATENATE("31 de diciembre de ",ANIO_INFORME-1, " (e)")</f>
        <v>31 de diciembre de 2022 (e)</v>
      </c>
      <c r="F20" s="25" t="str">
        <f>CONCATENATE("Saldo al 31 de diciembre de ",ANIO_INFORME-1, " (d)")</f>
        <v>Saldo al 31 de diciembre de 2022 (d)</v>
      </c>
    </row>
    <row r="23" spans="4:9" x14ac:dyDescent="0.25">
      <c r="D23" s="27">
        <f>ANIO_INFORME + 1</f>
        <v>2024</v>
      </c>
      <c r="E23" s="28" t="str">
        <f>CONCATENATE(ANIO_INFORME + 2, " (d)")</f>
        <v>2025 (d)</v>
      </c>
      <c r="F23" s="28" t="str">
        <f>CONCATENATE(ANIO_INFORME + 3, " (d)")</f>
        <v>2026 (d)</v>
      </c>
      <c r="G23" s="28" t="str">
        <f>CONCATENATE(ANIO_INFORME + 4, " (d)")</f>
        <v>2027 (d)</v>
      </c>
      <c r="H23" s="28" t="str">
        <f>CONCATENATE(ANIO_INFORME + 5, " (d)")</f>
        <v>2028 (d)</v>
      </c>
      <c r="I23" s="28" t="str">
        <f>CONCATENATE(ANIO_INFORME + 6, " (d)")</f>
        <v>2029 (d)</v>
      </c>
    </row>
    <row r="25" spans="4:9" x14ac:dyDescent="0.25">
      <c r="D25" s="29" t="str">
        <f>CONCATENATE(ANIO_INFORME - 5, " ",CHAR(185)," (c)")</f>
        <v>2018 ¹ (c)</v>
      </c>
      <c r="E25" s="29" t="str">
        <f>CONCATENATE(ANIO_INFORME - 4, " ",CHAR(185)," (c)")</f>
        <v>2019 ¹ (c)</v>
      </c>
      <c r="F25" s="29" t="str">
        <f>CONCATENATE(ANIO_INFORME - 3, " ",CHAR(185)," (c)")</f>
        <v>2020 ¹ (c)</v>
      </c>
      <c r="G25" s="29" t="str">
        <f>CONCATENATE(ANIO_INFORME - 2, " ",CHAR(185)," (c)")</f>
        <v>2021 ¹ (c)</v>
      </c>
      <c r="H25" s="29" t="str">
        <f>CONCATENATE(ANIO_INFORME - 1, " ",CHAR(185)," (c)")</f>
        <v>2022 ¹ (c)</v>
      </c>
      <c r="I25" s="27">
        <f>ANIO_INFORME</f>
        <v>2023</v>
      </c>
    </row>
    <row r="26" spans="4:9" x14ac:dyDescent="0.25">
      <c r="D26" s="76"/>
    </row>
    <row r="29" spans="4:9" x14ac:dyDescent="0.25">
      <c r="D29" t="s">
        <v>3143</v>
      </c>
      <c r="E29" t="s">
        <v>3144</v>
      </c>
    </row>
    <row r="30" spans="4:9" x14ac:dyDescent="0.25">
      <c r="D30" s="113">
        <v>-1.7976931348623099E+100</v>
      </c>
      <c r="E30" s="113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14">
        <v>36526</v>
      </c>
      <c r="E33" s="114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>
    <pageSetUpPr fitToPage="1"/>
  </sheetPr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1" customWidth="1"/>
    <col min="7" max="7" width="17.5703125" style="11" customWidth="1"/>
    <col min="8" max="16384" width="10.85546875" hidden="1"/>
  </cols>
  <sheetData>
    <row r="1" spans="1:7" ht="54" customHeight="1" x14ac:dyDescent="0.25">
      <c r="A1" s="142" t="s">
        <v>3287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277</v>
      </c>
      <c r="B3" s="130"/>
      <c r="C3" s="130"/>
      <c r="D3" s="130"/>
      <c r="E3" s="130"/>
      <c r="F3" s="130"/>
      <c r="G3" s="131"/>
    </row>
    <row r="4" spans="1:7" x14ac:dyDescent="0.25">
      <c r="A4" s="129" t="s">
        <v>399</v>
      </c>
      <c r="B4" s="130"/>
      <c r="C4" s="130"/>
      <c r="D4" s="130"/>
      <c r="E4" s="130"/>
      <c r="F4" s="130"/>
      <c r="G4" s="131"/>
    </row>
    <row r="5" spans="1:7" x14ac:dyDescent="0.25">
      <c r="A5" s="129" t="str">
        <f>TRIMESTRE</f>
        <v>Del 1 de enero al 31 de diciembre de 2023 (b)</v>
      </c>
      <c r="B5" s="130"/>
      <c r="C5" s="130"/>
      <c r="D5" s="130"/>
      <c r="E5" s="130"/>
      <c r="F5" s="130"/>
      <c r="G5" s="131"/>
    </row>
    <row r="6" spans="1:7" x14ac:dyDescent="0.25">
      <c r="A6" s="132" t="s">
        <v>118</v>
      </c>
      <c r="B6" s="133"/>
      <c r="C6" s="133"/>
      <c r="D6" s="133"/>
      <c r="E6" s="133"/>
      <c r="F6" s="133"/>
      <c r="G6" s="134"/>
    </row>
    <row r="7" spans="1:7" x14ac:dyDescent="0.25">
      <c r="A7" s="138" t="s">
        <v>361</v>
      </c>
      <c r="B7" s="143" t="s">
        <v>279</v>
      </c>
      <c r="C7" s="143"/>
      <c r="D7" s="143"/>
      <c r="E7" s="143"/>
      <c r="F7" s="143"/>
      <c r="G7" s="143" t="s">
        <v>280</v>
      </c>
    </row>
    <row r="8" spans="1:7" ht="29.25" customHeight="1" x14ac:dyDescent="0.25">
      <c r="A8" s="139"/>
      <c r="B8" s="37" t="s">
        <v>281</v>
      </c>
      <c r="C8" s="42" t="s">
        <v>362</v>
      </c>
      <c r="D8" s="42" t="s">
        <v>212</v>
      </c>
      <c r="E8" s="42" t="s">
        <v>167</v>
      </c>
      <c r="F8" s="42" t="s">
        <v>185</v>
      </c>
      <c r="G8" s="148"/>
    </row>
    <row r="9" spans="1:7" x14ac:dyDescent="0.25">
      <c r="A9" s="44" t="s">
        <v>400</v>
      </c>
      <c r="B9" s="55">
        <f>SUM(B10,B11,B12,B15,B16,B19)</f>
        <v>61276868</v>
      </c>
      <c r="C9" s="55">
        <f t="shared" ref="C9:F9" si="0">SUM(C10,C11,C12,C15,C16,C19)</f>
        <v>0</v>
      </c>
      <c r="D9" s="55">
        <f t="shared" si="0"/>
        <v>61276868</v>
      </c>
      <c r="E9" s="55">
        <f t="shared" si="0"/>
        <v>51024506</v>
      </c>
      <c r="F9" s="55">
        <f t="shared" si="0"/>
        <v>50229101</v>
      </c>
      <c r="G9" s="55">
        <f>SUM(G10,G11,G12,G15,G16,G19)</f>
        <v>10252362</v>
      </c>
    </row>
    <row r="10" spans="1:7" x14ac:dyDescent="0.25">
      <c r="A10" s="45" t="s">
        <v>401</v>
      </c>
      <c r="B10" s="56">
        <v>61276868</v>
      </c>
      <c r="C10" s="56">
        <v>0</v>
      </c>
      <c r="D10" s="56">
        <f>+B10+C10</f>
        <v>61276868</v>
      </c>
      <c r="E10" s="56">
        <v>51024506</v>
      </c>
      <c r="F10" s="56">
        <v>50229101</v>
      </c>
      <c r="G10" s="56">
        <f>D10-E10</f>
        <v>10252362</v>
      </c>
    </row>
    <row r="11" spans="1:7" x14ac:dyDescent="0.25">
      <c r="A11" s="45" t="s">
        <v>402</v>
      </c>
      <c r="B11" s="56">
        <v>0</v>
      </c>
      <c r="C11" s="56">
        <v>0</v>
      </c>
      <c r="D11" s="56">
        <f>+B11+C11</f>
        <v>0</v>
      </c>
      <c r="E11" s="56">
        <v>0</v>
      </c>
      <c r="F11" s="56">
        <v>0</v>
      </c>
      <c r="G11" s="56">
        <f>D11-E11</f>
        <v>0</v>
      </c>
    </row>
    <row r="12" spans="1:7" x14ac:dyDescent="0.25">
      <c r="A12" s="45" t="s">
        <v>403</v>
      </c>
      <c r="B12" s="56">
        <f>B13+B14</f>
        <v>0</v>
      </c>
      <c r="C12" s="56">
        <f t="shared" ref="C12:F12" si="1">C13+C14</f>
        <v>0</v>
      </c>
      <c r="D12" s="56">
        <f t="shared" si="1"/>
        <v>0</v>
      </c>
      <c r="E12" s="56">
        <f t="shared" si="1"/>
        <v>0</v>
      </c>
      <c r="F12" s="56">
        <f t="shared" si="1"/>
        <v>0</v>
      </c>
      <c r="G12" s="56">
        <f>G13+G14</f>
        <v>0</v>
      </c>
    </row>
    <row r="13" spans="1:7" x14ac:dyDescent="0.25">
      <c r="A13" s="53" t="s">
        <v>404</v>
      </c>
      <c r="B13" s="56">
        <v>0</v>
      </c>
      <c r="C13" s="56">
        <v>0</v>
      </c>
      <c r="D13" s="56">
        <f>+B13+C13</f>
        <v>0</v>
      </c>
      <c r="E13" s="56">
        <v>0</v>
      </c>
      <c r="F13" s="56">
        <v>0</v>
      </c>
      <c r="G13" s="56">
        <f>D13-E13</f>
        <v>0</v>
      </c>
    </row>
    <row r="14" spans="1:7" x14ac:dyDescent="0.25">
      <c r="A14" s="53" t="s">
        <v>405</v>
      </c>
      <c r="B14" s="56">
        <v>0</v>
      </c>
      <c r="C14" s="56">
        <v>0</v>
      </c>
      <c r="D14" s="56">
        <f>+B14+C14</f>
        <v>0</v>
      </c>
      <c r="E14" s="56">
        <v>0</v>
      </c>
      <c r="F14" s="56">
        <v>0</v>
      </c>
      <c r="G14" s="56">
        <f t="shared" ref="G14:G15" si="2">D14-E14</f>
        <v>0</v>
      </c>
    </row>
    <row r="15" spans="1:7" x14ac:dyDescent="0.25">
      <c r="A15" s="45" t="s">
        <v>406</v>
      </c>
      <c r="B15" s="56">
        <v>0</v>
      </c>
      <c r="C15" s="56">
        <v>0</v>
      </c>
      <c r="D15" s="56">
        <f>+B15+C15</f>
        <v>0</v>
      </c>
      <c r="E15" s="56">
        <v>0</v>
      </c>
      <c r="F15" s="56">
        <v>0</v>
      </c>
      <c r="G15" s="56">
        <f t="shared" si="2"/>
        <v>0</v>
      </c>
    </row>
    <row r="16" spans="1:7" x14ac:dyDescent="0.25">
      <c r="A16" s="54" t="s">
        <v>407</v>
      </c>
      <c r="B16" s="56">
        <f>B17+B18</f>
        <v>0</v>
      </c>
      <c r="C16" s="56">
        <f t="shared" ref="C16:G16" si="3">C17+C18</f>
        <v>0</v>
      </c>
      <c r="D16" s="56">
        <f t="shared" si="3"/>
        <v>0</v>
      </c>
      <c r="E16" s="56">
        <f t="shared" si="3"/>
        <v>0</v>
      </c>
      <c r="F16" s="56">
        <f t="shared" si="3"/>
        <v>0</v>
      </c>
      <c r="G16" s="56">
        <f t="shared" si="3"/>
        <v>0</v>
      </c>
    </row>
    <row r="17" spans="1:7" x14ac:dyDescent="0.25">
      <c r="A17" s="53" t="s">
        <v>408</v>
      </c>
      <c r="B17" s="56">
        <v>0</v>
      </c>
      <c r="C17" s="56">
        <v>0</v>
      </c>
      <c r="D17" s="56">
        <f>+B17+C17</f>
        <v>0</v>
      </c>
      <c r="E17" s="56">
        <v>0</v>
      </c>
      <c r="F17" s="56">
        <v>0</v>
      </c>
      <c r="G17" s="56">
        <f>D17-E17</f>
        <v>0</v>
      </c>
    </row>
    <row r="18" spans="1:7" x14ac:dyDescent="0.25">
      <c r="A18" s="53" t="s">
        <v>409</v>
      </c>
      <c r="B18" s="56">
        <v>0</v>
      </c>
      <c r="C18" s="56">
        <v>0</v>
      </c>
      <c r="D18" s="56">
        <f>+B18+C18</f>
        <v>0</v>
      </c>
      <c r="E18" s="56">
        <v>0</v>
      </c>
      <c r="F18" s="56">
        <v>0</v>
      </c>
      <c r="G18" s="56">
        <f>D18-E18</f>
        <v>0</v>
      </c>
    </row>
    <row r="19" spans="1:7" x14ac:dyDescent="0.25">
      <c r="A19" s="45" t="s">
        <v>410</v>
      </c>
      <c r="B19" s="56">
        <v>0</v>
      </c>
      <c r="C19" s="56">
        <v>0</v>
      </c>
      <c r="D19" s="56">
        <f>+B19+C19</f>
        <v>0</v>
      </c>
      <c r="E19" s="56">
        <v>0</v>
      </c>
      <c r="F19" s="56">
        <v>0</v>
      </c>
      <c r="G19" s="56">
        <f>D19-E19</f>
        <v>0</v>
      </c>
    </row>
    <row r="20" spans="1:7" x14ac:dyDescent="0.25">
      <c r="A20" s="46"/>
      <c r="B20" s="57"/>
      <c r="C20" s="57"/>
      <c r="D20" s="57"/>
      <c r="E20" s="57"/>
      <c r="F20" s="57"/>
      <c r="G20" s="57"/>
    </row>
    <row r="21" spans="1:7" s="18" customFormat="1" x14ac:dyDescent="0.25">
      <c r="A21" s="9" t="s">
        <v>411</v>
      </c>
      <c r="B21" s="55">
        <f>SUM(B22,B23,B24,B27,B28,B31)</f>
        <v>0</v>
      </c>
      <c r="C21" s="55">
        <f t="shared" ref="C21:F21" si="4">SUM(C22,C23,C24,C27,C28,C31)</f>
        <v>0</v>
      </c>
      <c r="D21" s="55">
        <f t="shared" si="4"/>
        <v>0</v>
      </c>
      <c r="E21" s="55">
        <f t="shared" si="4"/>
        <v>0</v>
      </c>
      <c r="F21" s="55">
        <f t="shared" si="4"/>
        <v>0</v>
      </c>
      <c r="G21" s="55">
        <f>SUM(G22,G23,G24,G27,G28,G31)</f>
        <v>0</v>
      </c>
    </row>
    <row r="22" spans="1:7" s="18" customFormat="1" x14ac:dyDescent="0.25">
      <c r="A22" s="45" t="s">
        <v>401</v>
      </c>
      <c r="B22" s="56">
        <v>0</v>
      </c>
      <c r="C22" s="56">
        <v>0</v>
      </c>
      <c r="D22" s="56">
        <f>+B22+C22</f>
        <v>0</v>
      </c>
      <c r="E22" s="56">
        <v>0</v>
      </c>
      <c r="F22" s="56">
        <v>0</v>
      </c>
      <c r="G22" s="56">
        <f>D22-E22</f>
        <v>0</v>
      </c>
    </row>
    <row r="23" spans="1:7" s="18" customFormat="1" x14ac:dyDescent="0.25">
      <c r="A23" s="45" t="s">
        <v>402</v>
      </c>
      <c r="B23" s="56">
        <v>0</v>
      </c>
      <c r="C23" s="56">
        <v>0</v>
      </c>
      <c r="D23" s="56">
        <f>+B23+C23</f>
        <v>0</v>
      </c>
      <c r="E23" s="56">
        <v>0</v>
      </c>
      <c r="F23" s="56">
        <v>0</v>
      </c>
      <c r="G23" s="56">
        <f>D23-E23</f>
        <v>0</v>
      </c>
    </row>
    <row r="24" spans="1:7" s="18" customFormat="1" x14ac:dyDescent="0.25">
      <c r="A24" s="45" t="s">
        <v>403</v>
      </c>
      <c r="B24" s="56">
        <f>B25+B26</f>
        <v>0</v>
      </c>
      <c r="C24" s="56">
        <f t="shared" ref="C24:G24" si="5">C25+C26</f>
        <v>0</v>
      </c>
      <c r="D24" s="56">
        <f t="shared" si="5"/>
        <v>0</v>
      </c>
      <c r="E24" s="56">
        <f t="shared" si="5"/>
        <v>0</v>
      </c>
      <c r="F24" s="56">
        <f t="shared" si="5"/>
        <v>0</v>
      </c>
      <c r="G24" s="56">
        <f t="shared" si="5"/>
        <v>0</v>
      </c>
    </row>
    <row r="25" spans="1:7" s="18" customFormat="1" x14ac:dyDescent="0.25">
      <c r="A25" s="53" t="s">
        <v>404</v>
      </c>
      <c r="B25" s="56">
        <v>0</v>
      </c>
      <c r="C25" s="56">
        <v>0</v>
      </c>
      <c r="D25" s="56">
        <f>+B25+C25</f>
        <v>0</v>
      </c>
      <c r="E25" s="56">
        <v>0</v>
      </c>
      <c r="F25" s="56">
        <v>0</v>
      </c>
      <c r="G25" s="56">
        <f>D25-E25</f>
        <v>0</v>
      </c>
    </row>
    <row r="26" spans="1:7" s="18" customFormat="1" x14ac:dyDescent="0.25">
      <c r="A26" s="53" t="s">
        <v>405</v>
      </c>
      <c r="B26" s="56">
        <v>0</v>
      </c>
      <c r="C26" s="56">
        <v>0</v>
      </c>
      <c r="D26" s="56">
        <f>+B26+C26</f>
        <v>0</v>
      </c>
      <c r="E26" s="56">
        <v>0</v>
      </c>
      <c r="F26" s="56">
        <v>0</v>
      </c>
      <c r="G26" s="56">
        <f t="shared" ref="G26:G27" si="6">D26-E26</f>
        <v>0</v>
      </c>
    </row>
    <row r="27" spans="1:7" s="18" customFormat="1" x14ac:dyDescent="0.25">
      <c r="A27" s="45" t="s">
        <v>406</v>
      </c>
      <c r="B27" s="56">
        <v>0</v>
      </c>
      <c r="C27" s="56">
        <v>0</v>
      </c>
      <c r="D27" s="56">
        <f>+B27+C27</f>
        <v>0</v>
      </c>
      <c r="E27" s="56">
        <v>0</v>
      </c>
      <c r="F27" s="56">
        <v>0</v>
      </c>
      <c r="G27" s="56">
        <f t="shared" si="6"/>
        <v>0</v>
      </c>
    </row>
    <row r="28" spans="1:7" s="18" customFormat="1" x14ac:dyDescent="0.25">
      <c r="A28" s="54" t="s">
        <v>407</v>
      </c>
      <c r="B28" s="56">
        <f>B29+B30</f>
        <v>0</v>
      </c>
      <c r="C28" s="56">
        <f t="shared" ref="C28:G28" si="7">C29+C30</f>
        <v>0</v>
      </c>
      <c r="D28" s="56">
        <f t="shared" si="7"/>
        <v>0</v>
      </c>
      <c r="E28" s="56">
        <f t="shared" si="7"/>
        <v>0</v>
      </c>
      <c r="F28" s="56">
        <f t="shared" si="7"/>
        <v>0</v>
      </c>
      <c r="G28" s="56">
        <f t="shared" si="7"/>
        <v>0</v>
      </c>
    </row>
    <row r="29" spans="1:7" s="18" customFormat="1" x14ac:dyDescent="0.25">
      <c r="A29" s="53" t="s">
        <v>408</v>
      </c>
      <c r="B29" s="56">
        <v>0</v>
      </c>
      <c r="C29" s="56">
        <v>0</v>
      </c>
      <c r="D29" s="56">
        <f>+B29+C29</f>
        <v>0</v>
      </c>
      <c r="E29" s="56">
        <v>0</v>
      </c>
      <c r="F29" s="56">
        <v>0</v>
      </c>
      <c r="G29" s="56">
        <f>D29-E29</f>
        <v>0</v>
      </c>
    </row>
    <row r="30" spans="1:7" s="18" customFormat="1" x14ac:dyDescent="0.25">
      <c r="A30" s="53" t="s">
        <v>409</v>
      </c>
      <c r="B30" s="56">
        <v>0</v>
      </c>
      <c r="C30" s="56">
        <v>0</v>
      </c>
      <c r="D30" s="56">
        <f>+B30+C30</f>
        <v>0</v>
      </c>
      <c r="E30" s="56">
        <v>0</v>
      </c>
      <c r="F30" s="56">
        <v>0</v>
      </c>
      <c r="G30" s="56">
        <f t="shared" ref="G30:G31" si="8">D30-E30</f>
        <v>0</v>
      </c>
    </row>
    <row r="31" spans="1:7" s="18" customFormat="1" x14ac:dyDescent="0.25">
      <c r="A31" s="45" t="s">
        <v>410</v>
      </c>
      <c r="B31" s="56">
        <v>0</v>
      </c>
      <c r="C31" s="56">
        <v>0</v>
      </c>
      <c r="D31" s="56">
        <f>+B31+C31</f>
        <v>0</v>
      </c>
      <c r="E31" s="56">
        <v>0</v>
      </c>
      <c r="F31" s="56">
        <v>0</v>
      </c>
      <c r="G31" s="56">
        <f t="shared" si="8"/>
        <v>0</v>
      </c>
    </row>
    <row r="32" spans="1:7" x14ac:dyDescent="0.25">
      <c r="A32" s="46"/>
      <c r="B32" s="57"/>
      <c r="C32" s="57"/>
      <c r="D32" s="57"/>
      <c r="E32" s="57"/>
      <c r="F32" s="57"/>
      <c r="G32" s="57"/>
    </row>
    <row r="33" spans="1:7" x14ac:dyDescent="0.25">
      <c r="A33" s="47" t="s">
        <v>412</v>
      </c>
      <c r="B33" s="55">
        <f>B21+B9</f>
        <v>61276868</v>
      </c>
      <c r="C33" s="55">
        <f t="shared" ref="C33:G33" si="9">C21+C9</f>
        <v>0</v>
      </c>
      <c r="D33" s="55">
        <f t="shared" si="9"/>
        <v>61276868</v>
      </c>
      <c r="E33" s="55">
        <f t="shared" si="9"/>
        <v>51024506</v>
      </c>
      <c r="F33" s="55">
        <f t="shared" si="9"/>
        <v>50229101</v>
      </c>
      <c r="G33" s="55">
        <f t="shared" si="9"/>
        <v>10252362</v>
      </c>
    </row>
    <row r="34" spans="1:7" x14ac:dyDescent="0.25">
      <c r="A34" s="49"/>
      <c r="B34" s="10"/>
      <c r="C34" s="10"/>
      <c r="D34" s="10"/>
      <c r="E34" s="10"/>
      <c r="F34" s="10"/>
      <c r="G34" s="10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5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3">
        <f>'Formato 6 d)'!B9</f>
        <v>61276868</v>
      </c>
      <c r="Q2" s="13">
        <f>'Formato 6 d)'!C9</f>
        <v>0</v>
      </c>
      <c r="R2" s="13">
        <f>'Formato 6 d)'!D9</f>
        <v>61276868</v>
      </c>
      <c r="S2" s="13">
        <f>'Formato 6 d)'!E9</f>
        <v>51024506</v>
      </c>
      <c r="T2" s="13">
        <f>'Formato 6 d)'!F9</f>
        <v>50229101</v>
      </c>
      <c r="U2" s="13">
        <f>'Formato 6 d)'!G9</f>
        <v>10252362</v>
      </c>
    </row>
    <row r="3" spans="1:25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3">
        <f>'Formato 6 d)'!B10</f>
        <v>61276868</v>
      </c>
      <c r="Q3" s="13">
        <f>'Formato 6 d)'!C10</f>
        <v>0</v>
      </c>
      <c r="R3" s="13">
        <f>'Formato 6 d)'!D10</f>
        <v>61276868</v>
      </c>
      <c r="S3" s="13">
        <f>'Formato 6 d)'!E10</f>
        <v>51024506</v>
      </c>
      <c r="T3" s="13">
        <f>'Formato 6 d)'!F10</f>
        <v>50229101</v>
      </c>
      <c r="U3" s="13">
        <f>'Formato 6 d)'!G10</f>
        <v>10252362</v>
      </c>
      <c r="V3" s="13"/>
    </row>
    <row r="4" spans="1:25" x14ac:dyDescent="0.25">
      <c r="A4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3">
        <f>'Formato 6 d)'!B11</f>
        <v>0</v>
      </c>
      <c r="Q4" s="13">
        <f>'Formato 6 d)'!C11</f>
        <v>0</v>
      </c>
      <c r="R4" s="13">
        <f>'Formato 6 d)'!D11</f>
        <v>0</v>
      </c>
      <c r="S4" s="13">
        <f>'Formato 6 d)'!E11</f>
        <v>0</v>
      </c>
      <c r="T4" s="13">
        <f>'Formato 6 d)'!F11</f>
        <v>0</v>
      </c>
      <c r="U4" s="13">
        <f>'Formato 6 d)'!G11</f>
        <v>0</v>
      </c>
      <c r="V4" s="13"/>
    </row>
    <row r="5" spans="1:25" x14ac:dyDescent="0.25">
      <c r="A5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3">
        <f>'Formato 6 d)'!B12</f>
        <v>0</v>
      </c>
      <c r="Q5" s="13">
        <f>'Formato 6 d)'!C12</f>
        <v>0</v>
      </c>
      <c r="R5" s="13">
        <f>'Formato 6 d)'!D12</f>
        <v>0</v>
      </c>
      <c r="S5" s="13">
        <f>'Formato 6 d)'!E12</f>
        <v>0</v>
      </c>
      <c r="T5" s="13">
        <f>'Formato 6 d)'!F12</f>
        <v>0</v>
      </c>
      <c r="U5" s="13">
        <f>'Formato 6 d)'!G12</f>
        <v>0</v>
      </c>
      <c r="V5" s="13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3">
        <f>'Formato 6 d)'!B13</f>
        <v>0</v>
      </c>
      <c r="Q6" s="13">
        <f>'Formato 6 d)'!C13</f>
        <v>0</v>
      </c>
      <c r="R6" s="13">
        <f>'Formato 6 d)'!D13</f>
        <v>0</v>
      </c>
      <c r="S6" s="13">
        <f>'Formato 6 d)'!E13</f>
        <v>0</v>
      </c>
      <c r="T6" s="13">
        <f>'Formato 6 d)'!F13</f>
        <v>0</v>
      </c>
      <c r="U6" s="13">
        <f>'Formato 6 d)'!G13</f>
        <v>0</v>
      </c>
      <c r="V6" s="13"/>
    </row>
    <row r="7" spans="1:25" x14ac:dyDescent="0.25">
      <c r="A7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3">
        <f>'Formato 6 d)'!B14</f>
        <v>0</v>
      </c>
      <c r="Q7" s="13">
        <f>'Formato 6 d)'!C14</f>
        <v>0</v>
      </c>
      <c r="R7" s="13">
        <f>'Formato 6 d)'!D14</f>
        <v>0</v>
      </c>
      <c r="S7" s="13">
        <f>'Formato 6 d)'!E14</f>
        <v>0</v>
      </c>
      <c r="T7" s="13">
        <f>'Formato 6 d)'!F14</f>
        <v>0</v>
      </c>
      <c r="U7" s="13">
        <f>'Formato 6 d)'!G14</f>
        <v>0</v>
      </c>
      <c r="V7" s="13"/>
      <c r="W7" s="13"/>
      <c r="X7" s="13"/>
      <c r="Y7" s="13"/>
    </row>
    <row r="8" spans="1:25" x14ac:dyDescent="0.25">
      <c r="A8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3">
        <f>'Formato 6 d)'!B15</f>
        <v>0</v>
      </c>
      <c r="Q8" s="13">
        <f>'Formato 6 d)'!C15</f>
        <v>0</v>
      </c>
      <c r="R8" s="13">
        <f>'Formato 6 d)'!D15</f>
        <v>0</v>
      </c>
      <c r="S8" s="13">
        <f>'Formato 6 d)'!E15</f>
        <v>0</v>
      </c>
      <c r="T8" s="13">
        <f>'Formato 6 d)'!F15</f>
        <v>0</v>
      </c>
      <c r="U8" s="13">
        <f>'Formato 6 d)'!G15</f>
        <v>0</v>
      </c>
    </row>
    <row r="9" spans="1:25" x14ac:dyDescent="0.25">
      <c r="A9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3">
        <f>'Formato 6 d)'!B16</f>
        <v>0</v>
      </c>
      <c r="Q9" s="13">
        <f>'Formato 6 d)'!C16</f>
        <v>0</v>
      </c>
      <c r="R9" s="13">
        <f>'Formato 6 d)'!D16</f>
        <v>0</v>
      </c>
      <c r="S9" s="13">
        <f>'Formato 6 d)'!E16</f>
        <v>0</v>
      </c>
      <c r="T9" s="13">
        <f>'Formato 6 d)'!F16</f>
        <v>0</v>
      </c>
      <c r="U9" s="13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3">
        <f>'Formato 6 d)'!B17</f>
        <v>0</v>
      </c>
      <c r="Q10" s="13">
        <f>'Formato 6 d)'!C17</f>
        <v>0</v>
      </c>
      <c r="R10" s="13">
        <f>'Formato 6 d)'!D17</f>
        <v>0</v>
      </c>
      <c r="S10" s="13">
        <f>'Formato 6 d)'!E17</f>
        <v>0</v>
      </c>
      <c r="T10" s="13">
        <f>'Formato 6 d)'!F17</f>
        <v>0</v>
      </c>
      <c r="U10" s="13">
        <f>'Formato 6 d)'!G17</f>
        <v>0</v>
      </c>
    </row>
    <row r="11" spans="1:25" x14ac:dyDescent="0.25">
      <c r="A11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3">
        <f>'Formato 6 d)'!B18</f>
        <v>0</v>
      </c>
      <c r="Q11" s="13">
        <f>'Formato 6 d)'!C18</f>
        <v>0</v>
      </c>
      <c r="R11" s="13">
        <f>'Formato 6 d)'!D18</f>
        <v>0</v>
      </c>
      <c r="S11" s="13">
        <f>'Formato 6 d)'!E18</f>
        <v>0</v>
      </c>
      <c r="T11" s="13">
        <f>'Formato 6 d)'!F18</f>
        <v>0</v>
      </c>
      <c r="U11" s="13">
        <f>'Formato 6 d)'!G18</f>
        <v>0</v>
      </c>
    </row>
    <row r="12" spans="1:25" x14ac:dyDescent="0.25">
      <c r="A12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P12" s="13">
        <f>'Formato 6 d)'!B19</f>
        <v>0</v>
      </c>
      <c r="Q12" s="13">
        <f>'Formato 6 d)'!C19</f>
        <v>0</v>
      </c>
      <c r="R12" s="13">
        <f>'Formato 6 d)'!D19</f>
        <v>0</v>
      </c>
      <c r="S12" s="13">
        <f>'Formato 6 d)'!E19</f>
        <v>0</v>
      </c>
      <c r="T12" s="13">
        <f>'Formato 6 d)'!F19</f>
        <v>0</v>
      </c>
      <c r="U12" s="13">
        <f>'Formato 6 d)'!G19</f>
        <v>0</v>
      </c>
    </row>
    <row r="13" spans="1:25" x14ac:dyDescent="0.25">
      <c r="A1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3">
        <f>'Formato 6 d)'!B21</f>
        <v>0</v>
      </c>
      <c r="Q13" s="13">
        <f>'Formato 6 d)'!C21</f>
        <v>0</v>
      </c>
      <c r="R13" s="13">
        <f>'Formato 6 d)'!D21</f>
        <v>0</v>
      </c>
      <c r="S13" s="13">
        <f>'Formato 6 d)'!E21</f>
        <v>0</v>
      </c>
      <c r="T13" s="13">
        <f>'Formato 6 d)'!F21</f>
        <v>0</v>
      </c>
      <c r="U13" s="13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3">
        <f>'Formato 6 d)'!B22</f>
        <v>0</v>
      </c>
      <c r="Q14" s="13">
        <f>'Formato 6 d)'!C22</f>
        <v>0</v>
      </c>
      <c r="R14" s="13">
        <f>'Formato 6 d)'!D22</f>
        <v>0</v>
      </c>
      <c r="S14" s="13">
        <f>'Formato 6 d)'!E22</f>
        <v>0</v>
      </c>
      <c r="T14" s="13">
        <f>'Formato 6 d)'!F22</f>
        <v>0</v>
      </c>
      <c r="U14" s="13">
        <f>'Formato 6 d)'!G22</f>
        <v>0</v>
      </c>
    </row>
    <row r="15" spans="1:25" x14ac:dyDescent="0.25">
      <c r="A15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3">
        <f>'Formato 6 d)'!B23</f>
        <v>0</v>
      </c>
      <c r="Q15" s="13">
        <f>'Formato 6 d)'!C23</f>
        <v>0</v>
      </c>
      <c r="R15" s="13">
        <f>'Formato 6 d)'!D23</f>
        <v>0</v>
      </c>
      <c r="S15" s="13">
        <f>'Formato 6 d)'!E23</f>
        <v>0</v>
      </c>
      <c r="T15" s="13">
        <f>'Formato 6 d)'!F23</f>
        <v>0</v>
      </c>
      <c r="U15" s="13">
        <f>'Formato 6 d)'!G23</f>
        <v>0</v>
      </c>
    </row>
    <row r="16" spans="1:25" x14ac:dyDescent="0.25">
      <c r="A16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3">
        <f>'Formato 6 d)'!B24</f>
        <v>0</v>
      </c>
      <c r="Q16" s="13">
        <f>'Formato 6 d)'!C24</f>
        <v>0</v>
      </c>
      <c r="R16" s="13">
        <f>'Formato 6 d)'!D24</f>
        <v>0</v>
      </c>
      <c r="S16" s="13">
        <f>'Formato 6 d)'!E24</f>
        <v>0</v>
      </c>
      <c r="T16" s="13">
        <f>'Formato 6 d)'!F24</f>
        <v>0</v>
      </c>
      <c r="U16" s="13">
        <f>'Formato 6 d)'!G24</f>
        <v>0</v>
      </c>
    </row>
    <row r="17" spans="1:21" x14ac:dyDescent="0.25">
      <c r="A17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3">
        <f>'Formato 6 d)'!B25</f>
        <v>0</v>
      </c>
      <c r="Q17" s="13">
        <f>'Formato 6 d)'!C25</f>
        <v>0</v>
      </c>
      <c r="R17" s="13">
        <f>'Formato 6 d)'!D25</f>
        <v>0</v>
      </c>
      <c r="S17" s="13">
        <f>'Formato 6 d)'!E25</f>
        <v>0</v>
      </c>
      <c r="T17" s="13">
        <f>'Formato 6 d)'!F25</f>
        <v>0</v>
      </c>
      <c r="U17" s="13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3">
        <f>'Formato 6 d)'!B26</f>
        <v>0</v>
      </c>
      <c r="Q18" s="13">
        <f>'Formato 6 d)'!C26</f>
        <v>0</v>
      </c>
      <c r="R18" s="13">
        <f>'Formato 6 d)'!D26</f>
        <v>0</v>
      </c>
      <c r="S18" s="13">
        <f>'Formato 6 d)'!E26</f>
        <v>0</v>
      </c>
      <c r="T18" s="13">
        <f>'Formato 6 d)'!F26</f>
        <v>0</v>
      </c>
      <c r="U18" s="13">
        <f>'Formato 6 d)'!G26</f>
        <v>0</v>
      </c>
    </row>
    <row r="19" spans="1:21" x14ac:dyDescent="0.25">
      <c r="A19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3">
        <f>'Formato 6 d)'!B27</f>
        <v>0</v>
      </c>
      <c r="Q19" s="13">
        <f>'Formato 6 d)'!C27</f>
        <v>0</v>
      </c>
      <c r="R19" s="13">
        <f>'Formato 6 d)'!D27</f>
        <v>0</v>
      </c>
      <c r="S19" s="13">
        <f>'Formato 6 d)'!E27</f>
        <v>0</v>
      </c>
      <c r="T19" s="13">
        <f>'Formato 6 d)'!F27</f>
        <v>0</v>
      </c>
      <c r="U19" s="13">
        <f>'Formato 6 d)'!G27</f>
        <v>0</v>
      </c>
    </row>
    <row r="20" spans="1:21" x14ac:dyDescent="0.25">
      <c r="A20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3">
        <f>'Formato 6 d)'!B28</f>
        <v>0</v>
      </c>
      <c r="Q20" s="13">
        <f>'Formato 6 d)'!C28</f>
        <v>0</v>
      </c>
      <c r="R20" s="13">
        <f>'Formato 6 d)'!D28</f>
        <v>0</v>
      </c>
      <c r="S20" s="13">
        <f>'Formato 6 d)'!E28</f>
        <v>0</v>
      </c>
      <c r="T20" s="13">
        <f>'Formato 6 d)'!F28</f>
        <v>0</v>
      </c>
      <c r="U20" s="13">
        <f>'Formato 6 d)'!G28</f>
        <v>0</v>
      </c>
    </row>
    <row r="21" spans="1:21" x14ac:dyDescent="0.25">
      <c r="A21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3">
        <f>'Formato 6 d)'!B29</f>
        <v>0</v>
      </c>
      <c r="Q21" s="13">
        <f>'Formato 6 d)'!C29</f>
        <v>0</v>
      </c>
      <c r="R21" s="13">
        <f>'Formato 6 d)'!D29</f>
        <v>0</v>
      </c>
      <c r="S21" s="13">
        <f>'Formato 6 d)'!E29</f>
        <v>0</v>
      </c>
      <c r="T21" s="13">
        <f>'Formato 6 d)'!F29</f>
        <v>0</v>
      </c>
      <c r="U21" s="13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3">
        <f>'Formato 6 d)'!B30</f>
        <v>0</v>
      </c>
      <c r="Q22" s="13">
        <f>'Formato 6 d)'!C30</f>
        <v>0</v>
      </c>
      <c r="R22" s="13">
        <f>'Formato 6 d)'!D30</f>
        <v>0</v>
      </c>
      <c r="S22" s="13">
        <f>'Formato 6 d)'!E30</f>
        <v>0</v>
      </c>
      <c r="T22" s="13">
        <f>'Formato 6 d)'!F30</f>
        <v>0</v>
      </c>
      <c r="U22" s="13">
        <f>'Formato 6 d)'!G30</f>
        <v>0</v>
      </c>
    </row>
    <row r="23" spans="1:21" x14ac:dyDescent="0.25">
      <c r="A2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3">
        <f>'Formato 6 d)'!B31</f>
        <v>0</v>
      </c>
      <c r="Q23" s="13">
        <f>'Formato 6 d)'!C31</f>
        <v>0</v>
      </c>
      <c r="R23" s="13">
        <f>'Formato 6 d)'!D31</f>
        <v>0</v>
      </c>
      <c r="S23" s="13">
        <f>'Formato 6 d)'!E31</f>
        <v>0</v>
      </c>
      <c r="T23" s="13">
        <f>'Formato 6 d)'!F31</f>
        <v>0</v>
      </c>
      <c r="U23" s="13">
        <f>'Formato 6 d)'!G31</f>
        <v>0</v>
      </c>
    </row>
    <row r="24" spans="1:21" x14ac:dyDescent="0.25">
      <c r="A24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3">
        <f>'Formato 6 d)'!B33</f>
        <v>61276868</v>
      </c>
      <c r="Q24" s="13">
        <f>'Formato 6 d)'!C33</f>
        <v>0</v>
      </c>
      <c r="R24" s="13">
        <f>'Formato 6 d)'!D33</f>
        <v>61276868</v>
      </c>
      <c r="S24" s="13">
        <f>'Formato 6 d)'!E33</f>
        <v>51024506</v>
      </c>
      <c r="T24" s="13">
        <f>'Formato 6 d)'!F33</f>
        <v>50229101</v>
      </c>
      <c r="U24" s="13">
        <f>'Formato 6 d)'!G33</f>
        <v>10252362</v>
      </c>
    </row>
    <row r="25" spans="1:21" x14ac:dyDescent="0.25">
      <c r="P25" s="13"/>
      <c r="Q25" s="13"/>
      <c r="R25" s="13"/>
      <c r="S25" s="13"/>
      <c r="T25" s="13"/>
      <c r="U25" s="13"/>
    </row>
    <row r="26" spans="1:21" x14ac:dyDescent="0.25">
      <c r="P26" s="13"/>
      <c r="Q26" s="13"/>
      <c r="R26" s="13"/>
      <c r="S26" s="13"/>
      <c r="T26" s="13"/>
      <c r="U26" s="13"/>
    </row>
    <row r="27" spans="1:21" x14ac:dyDescent="0.25">
      <c r="P27" s="13"/>
      <c r="Q27" s="13"/>
      <c r="R27" s="13"/>
      <c r="S27" s="13"/>
      <c r="T27" s="13"/>
      <c r="U27" s="13"/>
    </row>
    <row r="28" spans="1:21" x14ac:dyDescent="0.25">
      <c r="P28" s="13"/>
      <c r="Q28" s="13"/>
      <c r="R28" s="13"/>
      <c r="S28" s="13"/>
      <c r="T28" s="13"/>
      <c r="U28" s="13"/>
    </row>
    <row r="29" spans="1:21" x14ac:dyDescent="0.25">
      <c r="P29" s="13"/>
      <c r="Q29" s="13"/>
      <c r="R29" s="13"/>
      <c r="S29" s="13"/>
      <c r="T29" s="13"/>
      <c r="U29" s="13"/>
    </row>
    <row r="30" spans="1:21" x14ac:dyDescent="0.25">
      <c r="P30" s="13"/>
      <c r="Q30" s="13"/>
      <c r="R30" s="13"/>
      <c r="S30" s="13"/>
      <c r="T30" s="13"/>
      <c r="U30" s="13"/>
    </row>
    <row r="31" spans="1:21" x14ac:dyDescent="0.25">
      <c r="P31" s="13"/>
      <c r="Q31" s="13"/>
      <c r="R31" s="13"/>
      <c r="S31" s="13"/>
      <c r="T31" s="13"/>
      <c r="U31" s="13"/>
    </row>
    <row r="32" spans="1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  <row r="40" spans="16:21" x14ac:dyDescent="0.25">
      <c r="P40" s="13"/>
      <c r="Q40" s="13"/>
      <c r="R40" s="13"/>
      <c r="S40" s="13"/>
      <c r="T40" s="13"/>
      <c r="U40" s="13"/>
    </row>
    <row r="41" spans="16:21" x14ac:dyDescent="0.25">
      <c r="P41" s="13"/>
      <c r="Q41" s="13"/>
      <c r="R41" s="13"/>
      <c r="S41" s="13"/>
      <c r="T41" s="13"/>
      <c r="U41" s="13"/>
    </row>
    <row r="42" spans="16:21" x14ac:dyDescent="0.25">
      <c r="P42" s="13"/>
      <c r="Q42" s="13"/>
      <c r="R42" s="13"/>
      <c r="S42" s="13"/>
      <c r="T42" s="13"/>
      <c r="U42" s="13"/>
    </row>
    <row r="43" spans="16:21" x14ac:dyDescent="0.25">
      <c r="P43" s="13"/>
      <c r="Q43" s="13"/>
      <c r="R43" s="13"/>
      <c r="S43" s="13"/>
      <c r="T43" s="13"/>
      <c r="U43" s="13"/>
    </row>
    <row r="44" spans="16:21" x14ac:dyDescent="0.25">
      <c r="P44" s="13"/>
      <c r="Q44" s="13"/>
      <c r="R44" s="13"/>
      <c r="S44" s="13"/>
      <c r="T44" s="13"/>
      <c r="U44" s="13"/>
    </row>
    <row r="45" spans="16:21" x14ac:dyDescent="0.25">
      <c r="P45" s="13"/>
      <c r="Q45" s="13"/>
      <c r="R45" s="13"/>
      <c r="S45" s="13"/>
      <c r="T45" s="13"/>
      <c r="U45" s="13"/>
    </row>
    <row r="46" spans="16:21" x14ac:dyDescent="0.25">
      <c r="P46" s="13"/>
      <c r="Q46" s="13"/>
      <c r="R46" s="13"/>
      <c r="S46" s="13"/>
      <c r="T46" s="13"/>
      <c r="U46" s="13"/>
    </row>
    <row r="47" spans="16:21" x14ac:dyDescent="0.25">
      <c r="P47" s="13"/>
      <c r="Q47" s="13"/>
      <c r="R47" s="13"/>
      <c r="S47" s="13"/>
      <c r="T47" s="13"/>
      <c r="U47" s="13"/>
    </row>
    <row r="48" spans="16:21" x14ac:dyDescent="0.25">
      <c r="P48" s="13"/>
      <c r="Q48" s="13"/>
      <c r="R48" s="13"/>
      <c r="S48" s="13"/>
      <c r="T48" s="13"/>
      <c r="U48" s="13"/>
    </row>
    <row r="49" spans="16:21" x14ac:dyDescent="0.25">
      <c r="P49" s="13"/>
      <c r="Q49" s="13"/>
      <c r="R49" s="13"/>
      <c r="S49" s="13"/>
      <c r="T49" s="13"/>
      <c r="U49" s="13"/>
    </row>
    <row r="50" spans="16:21" x14ac:dyDescent="0.25">
      <c r="P50" s="13"/>
      <c r="Q50" s="13"/>
      <c r="R50" s="13"/>
      <c r="S50" s="13"/>
      <c r="T50" s="13"/>
      <c r="U50" s="13"/>
    </row>
    <row r="51" spans="16:21" x14ac:dyDescent="0.25">
      <c r="P51" s="13"/>
      <c r="Q51" s="13"/>
      <c r="R51" s="13"/>
      <c r="S51" s="13"/>
      <c r="T51" s="13"/>
      <c r="U51" s="13"/>
    </row>
    <row r="52" spans="16:21" x14ac:dyDescent="0.25">
      <c r="P52" s="13"/>
      <c r="Q52" s="13"/>
      <c r="R52" s="13"/>
      <c r="S52" s="13"/>
      <c r="T52" s="13"/>
      <c r="U52" s="13"/>
    </row>
    <row r="53" spans="16:21" x14ac:dyDescent="0.25">
      <c r="P53" s="13"/>
      <c r="Q53" s="13"/>
      <c r="R53" s="13"/>
      <c r="S53" s="13"/>
      <c r="T53" s="13"/>
      <c r="U53" s="13"/>
    </row>
    <row r="54" spans="16:21" x14ac:dyDescent="0.25">
      <c r="P54" s="13"/>
      <c r="Q54" s="13"/>
      <c r="R54" s="13"/>
      <c r="S54" s="13"/>
      <c r="T54" s="13"/>
      <c r="U54" s="13"/>
    </row>
    <row r="55" spans="16:21" x14ac:dyDescent="0.25">
      <c r="P55" s="13"/>
      <c r="Q55" s="13"/>
      <c r="R55" s="13"/>
      <c r="S55" s="13"/>
      <c r="T55" s="13"/>
      <c r="U55" s="13"/>
    </row>
    <row r="56" spans="16:21" x14ac:dyDescent="0.25">
      <c r="P56" s="13"/>
      <c r="Q56" s="13"/>
      <c r="R56" s="13"/>
      <c r="S56" s="13"/>
      <c r="T56" s="13"/>
      <c r="U56" s="13"/>
    </row>
    <row r="57" spans="16:21" x14ac:dyDescent="0.25">
      <c r="P57" s="13"/>
      <c r="Q57" s="13"/>
      <c r="R57" s="13"/>
      <c r="S57" s="13"/>
      <c r="T57" s="13"/>
      <c r="U57" s="13"/>
    </row>
    <row r="58" spans="16:21" x14ac:dyDescent="0.25">
      <c r="P58" s="13"/>
      <c r="Q58" s="13"/>
      <c r="R58" s="13"/>
      <c r="S58" s="13"/>
      <c r="T58" s="13"/>
      <c r="U58" s="13"/>
    </row>
    <row r="59" spans="16:21" x14ac:dyDescent="0.25">
      <c r="P59" s="13"/>
      <c r="Q59" s="13"/>
      <c r="R59" s="13"/>
      <c r="S59" s="13"/>
      <c r="T59" s="13"/>
      <c r="U59" s="13"/>
    </row>
    <row r="60" spans="16:21" x14ac:dyDescent="0.25">
      <c r="P60" s="13"/>
      <c r="Q60" s="13"/>
      <c r="R60" s="13"/>
      <c r="S60" s="13"/>
      <c r="T60" s="13"/>
      <c r="U60" s="13"/>
    </row>
    <row r="61" spans="16:21" x14ac:dyDescent="0.25">
      <c r="P61" s="13"/>
      <c r="Q61" s="13"/>
      <c r="R61" s="13"/>
      <c r="S61" s="13"/>
      <c r="T61" s="13"/>
      <c r="U61" s="13"/>
    </row>
    <row r="62" spans="16:21" x14ac:dyDescent="0.25">
      <c r="P62" s="13"/>
      <c r="Q62" s="13"/>
      <c r="R62" s="13"/>
      <c r="S62" s="13"/>
      <c r="T62" s="13"/>
      <c r="U62" s="13"/>
    </row>
    <row r="63" spans="16:21" x14ac:dyDescent="0.25">
      <c r="P63" s="13"/>
      <c r="Q63" s="13"/>
      <c r="R63" s="13"/>
      <c r="S63" s="13"/>
      <c r="T63" s="13"/>
      <c r="U63" s="13"/>
    </row>
    <row r="64" spans="16:21" x14ac:dyDescent="0.25">
      <c r="P64" s="13"/>
      <c r="Q64" s="13"/>
      <c r="R64" s="13"/>
      <c r="S64" s="13"/>
      <c r="T64" s="13"/>
      <c r="U64" s="13"/>
    </row>
    <row r="65" spans="16:21" x14ac:dyDescent="0.25">
      <c r="P65" s="13"/>
      <c r="Q65" s="13"/>
      <c r="R65" s="13"/>
      <c r="S65" s="13"/>
      <c r="T65" s="13"/>
      <c r="U65" s="13"/>
    </row>
    <row r="66" spans="16:21" x14ac:dyDescent="0.25">
      <c r="P66" s="13"/>
      <c r="Q66" s="13"/>
      <c r="R66" s="13"/>
      <c r="S66" s="13"/>
      <c r="T66" s="13"/>
      <c r="U66" s="13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38"/>
  <sheetViews>
    <sheetView showGridLines="0" zoomScale="85" zoomScaleNormal="85" zoomScalePageLayoutView="90" workbookViewId="0">
      <selection sqref="A1:G1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41" t="s">
        <v>413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414</v>
      </c>
      <c r="B3" s="130"/>
      <c r="C3" s="130"/>
      <c r="D3" s="130"/>
      <c r="E3" s="130"/>
      <c r="F3" s="130"/>
      <c r="G3" s="131"/>
    </row>
    <row r="4" spans="1:7" x14ac:dyDescent="0.25">
      <c r="A4" s="129" t="s">
        <v>118</v>
      </c>
      <c r="B4" s="130"/>
      <c r="C4" s="130"/>
      <c r="D4" s="130"/>
      <c r="E4" s="130"/>
      <c r="F4" s="130"/>
      <c r="G4" s="131"/>
    </row>
    <row r="5" spans="1:7" x14ac:dyDescent="0.25">
      <c r="A5" s="129" t="s">
        <v>415</v>
      </c>
      <c r="B5" s="130"/>
      <c r="C5" s="130"/>
      <c r="D5" s="130"/>
      <c r="E5" s="130"/>
      <c r="F5" s="130"/>
      <c r="G5" s="131"/>
    </row>
    <row r="6" spans="1:7" x14ac:dyDescent="0.25">
      <c r="A6" s="138" t="s">
        <v>3288</v>
      </c>
      <c r="B6" s="43">
        <f>ANIO1P</f>
        <v>2024</v>
      </c>
      <c r="C6" s="149" t="str">
        <f>ANIO2P</f>
        <v>2025 (d)</v>
      </c>
      <c r="D6" s="149" t="str">
        <f>ANIO3P</f>
        <v>2026 (d)</v>
      </c>
      <c r="E6" s="149" t="str">
        <f>ANIO4P</f>
        <v>2027 (d)</v>
      </c>
      <c r="F6" s="149" t="str">
        <f>ANIO5P</f>
        <v>2028 (d)</v>
      </c>
      <c r="G6" s="149" t="str">
        <f>ANIO6P</f>
        <v>2029 (d)</v>
      </c>
    </row>
    <row r="7" spans="1:7" ht="48" customHeight="1" x14ac:dyDescent="0.25">
      <c r="A7" s="139"/>
      <c r="B7" s="73" t="s">
        <v>3291</v>
      </c>
      <c r="C7" s="150"/>
      <c r="D7" s="150"/>
      <c r="E7" s="150"/>
      <c r="F7" s="150"/>
      <c r="G7" s="150"/>
    </row>
    <row r="8" spans="1:7" x14ac:dyDescent="0.25">
      <c r="A8" s="44" t="s">
        <v>421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45" t="s">
        <v>216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217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218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45" t="s">
        <v>416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5" t="s">
        <v>220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5" t="s">
        <v>221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417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418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8" t="s">
        <v>419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45" t="s">
        <v>240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x14ac:dyDescent="0.25">
      <c r="A19" s="45" t="s">
        <v>241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5" t="s">
        <v>420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6"/>
      <c r="B21" s="46"/>
      <c r="C21" s="46"/>
      <c r="D21" s="46"/>
      <c r="E21" s="46"/>
      <c r="F21" s="46"/>
      <c r="G21" s="46"/>
    </row>
    <row r="22" spans="1:7" x14ac:dyDescent="0.25">
      <c r="A22" s="47" t="s">
        <v>422</v>
      </c>
      <c r="B22" s="51">
        <f>SUM(B23:B27)</f>
        <v>0</v>
      </c>
      <c r="C22" s="51">
        <f t="shared" ref="C22:G22" si="1">SUM(C23:C27)</f>
        <v>0</v>
      </c>
      <c r="D22" s="51">
        <f t="shared" si="1"/>
        <v>0</v>
      </c>
      <c r="E22" s="51">
        <f t="shared" si="1"/>
        <v>0</v>
      </c>
      <c r="F22" s="51">
        <f t="shared" si="1"/>
        <v>0</v>
      </c>
      <c r="G22" s="51">
        <f t="shared" si="1"/>
        <v>0</v>
      </c>
    </row>
    <row r="23" spans="1:7" x14ac:dyDescent="0.25">
      <c r="A23" s="45" t="s">
        <v>423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424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425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265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266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47" t="s">
        <v>426</v>
      </c>
      <c r="B29" s="51">
        <f>B30</f>
        <v>0</v>
      </c>
      <c r="C29" s="51">
        <f t="shared" ref="C29:G29" si="2">C30</f>
        <v>0</v>
      </c>
      <c r="D29" s="51">
        <f t="shared" si="2"/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</row>
    <row r="30" spans="1:7" x14ac:dyDescent="0.25">
      <c r="A30" s="45" t="s">
        <v>269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  <row r="32" spans="1:7" x14ac:dyDescent="0.25">
      <c r="A32" s="9" t="s">
        <v>427</v>
      </c>
      <c r="B32" s="51">
        <f>B29+B22+B8</f>
        <v>0</v>
      </c>
      <c r="C32" s="51">
        <f t="shared" ref="C32:F32" si="3">C29+C22+C8</f>
        <v>0</v>
      </c>
      <c r="D32" s="51">
        <f t="shared" si="3"/>
        <v>0</v>
      </c>
      <c r="E32" s="51">
        <f t="shared" si="3"/>
        <v>0</v>
      </c>
      <c r="F32" s="51">
        <f t="shared" si="3"/>
        <v>0</v>
      </c>
      <c r="G32" s="51">
        <f>G29+G22+G8</f>
        <v>0</v>
      </c>
    </row>
    <row r="33" spans="1:7" x14ac:dyDescent="0.25">
      <c r="A33" s="46"/>
      <c r="B33" s="46"/>
      <c r="C33" s="46"/>
      <c r="D33" s="46"/>
      <c r="E33" s="46"/>
      <c r="F33" s="46"/>
      <c r="G33" s="46"/>
    </row>
    <row r="34" spans="1:7" x14ac:dyDescent="0.25">
      <c r="A34" s="47" t="s">
        <v>271</v>
      </c>
      <c r="B34" s="52"/>
      <c r="C34" s="52"/>
      <c r="D34" s="52"/>
      <c r="E34" s="52"/>
      <c r="F34" s="52"/>
      <c r="G34" s="52"/>
    </row>
    <row r="35" spans="1:7" ht="30" x14ac:dyDescent="0.25">
      <c r="A35" s="48" t="s">
        <v>428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</row>
    <row r="36" spans="1:7" ht="30" x14ac:dyDescent="0.25">
      <c r="A36" s="48" t="s">
        <v>273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</row>
    <row r="37" spans="1:7" x14ac:dyDescent="0.25">
      <c r="A37" s="47" t="s">
        <v>429</v>
      </c>
      <c r="B37" s="51">
        <f>B36+B35</f>
        <v>0</v>
      </c>
      <c r="C37" s="51">
        <f t="shared" ref="C37:F37" si="4">C36+C35</f>
        <v>0</v>
      </c>
      <c r="D37" s="51">
        <f t="shared" si="4"/>
        <v>0</v>
      </c>
      <c r="E37" s="51">
        <f t="shared" si="4"/>
        <v>0</v>
      </c>
      <c r="F37" s="51">
        <f t="shared" si="4"/>
        <v>0</v>
      </c>
      <c r="G37" s="51">
        <f>G36+G35</f>
        <v>0</v>
      </c>
    </row>
    <row r="38" spans="1:7" x14ac:dyDescent="0.25">
      <c r="A38" s="49"/>
      <c r="B38" s="5"/>
      <c r="C38" s="5"/>
      <c r="D38" s="5"/>
      <c r="E38" s="5"/>
      <c r="F38" s="5"/>
      <c r="G38" s="5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3">
        <f>'Formato 7 a)'!B8</f>
        <v>0</v>
      </c>
      <c r="Q2" s="13">
        <f>'Formato 7 a)'!C8</f>
        <v>0</v>
      </c>
      <c r="R2" s="13">
        <f>'Formato 7 a)'!D8</f>
        <v>0</v>
      </c>
      <c r="S2" s="13">
        <f>'Formato 7 a)'!E8</f>
        <v>0</v>
      </c>
      <c r="T2" s="13">
        <f>'Formato 7 a)'!F8</f>
        <v>0</v>
      </c>
      <c r="U2" s="13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3">
        <f>'Formato 7 a)'!B9</f>
        <v>0</v>
      </c>
      <c r="Q3" s="13">
        <f>'Formato 7 a)'!C9</f>
        <v>0</v>
      </c>
      <c r="R3" s="13">
        <f>'Formato 7 a)'!D9</f>
        <v>0</v>
      </c>
      <c r="S3" s="13">
        <f>'Formato 7 a)'!E9</f>
        <v>0</v>
      </c>
      <c r="T3" s="13">
        <f>'Formato 7 a)'!F9</f>
        <v>0</v>
      </c>
      <c r="U3" s="13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3">
        <f>'Formato 7 a)'!B10</f>
        <v>0</v>
      </c>
      <c r="Q4" s="13">
        <f>'Formato 7 a)'!C10</f>
        <v>0</v>
      </c>
      <c r="R4" s="13">
        <f>'Formato 7 a)'!D10</f>
        <v>0</v>
      </c>
      <c r="S4" s="13">
        <f>'Formato 7 a)'!E10</f>
        <v>0</v>
      </c>
      <c r="T4" s="13">
        <f>'Formato 7 a)'!F10</f>
        <v>0</v>
      </c>
      <c r="U4" s="13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3">
        <f>'Formato 7 a)'!B11</f>
        <v>0</v>
      </c>
      <c r="Q5" s="13">
        <f>'Formato 7 a)'!C11</f>
        <v>0</v>
      </c>
      <c r="R5" s="13">
        <f>'Formato 7 a)'!D11</f>
        <v>0</v>
      </c>
      <c r="S5" s="13">
        <f>'Formato 7 a)'!E11</f>
        <v>0</v>
      </c>
      <c r="T5" s="13">
        <f>'Formato 7 a)'!F11</f>
        <v>0</v>
      </c>
      <c r="U5" s="13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3">
        <f>'Formato 7 a)'!B12</f>
        <v>0</v>
      </c>
      <c r="Q6" s="13">
        <f>'Formato 7 a)'!C12</f>
        <v>0</v>
      </c>
      <c r="R6" s="13">
        <f>'Formato 7 a)'!D12</f>
        <v>0</v>
      </c>
      <c r="S6" s="13">
        <f>'Formato 7 a)'!E12</f>
        <v>0</v>
      </c>
      <c r="T6" s="13">
        <f>'Formato 7 a)'!F12</f>
        <v>0</v>
      </c>
      <c r="U6" s="13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3">
        <f>'Formato 7 a)'!B13</f>
        <v>0</v>
      </c>
      <c r="Q7" s="13">
        <f>'Formato 7 a)'!C13</f>
        <v>0</v>
      </c>
      <c r="R7" s="13">
        <f>'Formato 7 a)'!D13</f>
        <v>0</v>
      </c>
      <c r="S7" s="13">
        <f>'Formato 7 a)'!E13</f>
        <v>0</v>
      </c>
      <c r="T7" s="13">
        <f>'Formato 7 a)'!F13</f>
        <v>0</v>
      </c>
      <c r="U7" s="13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3">
        <f>'Formato 7 a)'!B14</f>
        <v>0</v>
      </c>
      <c r="Q8" s="13">
        <f>'Formato 7 a)'!C14</f>
        <v>0</v>
      </c>
      <c r="R8" s="13">
        <f>'Formato 7 a)'!D14</f>
        <v>0</v>
      </c>
      <c r="S8" s="13">
        <f>'Formato 7 a)'!E14</f>
        <v>0</v>
      </c>
      <c r="T8" s="13">
        <f>'Formato 7 a)'!F14</f>
        <v>0</v>
      </c>
      <c r="U8" s="13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3">
        <f>'Formato 7 a)'!B15</f>
        <v>0</v>
      </c>
      <c r="Q9" s="13">
        <f>'Formato 7 a)'!C15</f>
        <v>0</v>
      </c>
      <c r="R9" s="13">
        <f>'Formato 7 a)'!D15</f>
        <v>0</v>
      </c>
      <c r="S9" s="13">
        <f>'Formato 7 a)'!E15</f>
        <v>0</v>
      </c>
      <c r="T9" s="13">
        <f>'Formato 7 a)'!F15</f>
        <v>0</v>
      </c>
      <c r="U9" s="13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3">
        <f>'Formato 7 a)'!B16</f>
        <v>0</v>
      </c>
      <c r="Q10" s="13">
        <f>'Formato 7 a)'!C16</f>
        <v>0</v>
      </c>
      <c r="R10" s="13">
        <f>'Formato 7 a)'!D16</f>
        <v>0</v>
      </c>
      <c r="S10" s="13">
        <f>'Formato 7 a)'!E16</f>
        <v>0</v>
      </c>
      <c r="T10" s="13">
        <f>'Formato 7 a)'!F16</f>
        <v>0</v>
      </c>
      <c r="U10" s="13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3">
        <f>'Formato 7 a)'!B17</f>
        <v>0</v>
      </c>
      <c r="Q11" s="13">
        <f>'Formato 7 a)'!C17</f>
        <v>0</v>
      </c>
      <c r="R11" s="13">
        <f>'Formato 7 a)'!D17</f>
        <v>0</v>
      </c>
      <c r="S11" s="13">
        <f>'Formato 7 a)'!E17</f>
        <v>0</v>
      </c>
      <c r="T11" s="13">
        <f>'Formato 7 a)'!F17</f>
        <v>0</v>
      </c>
      <c r="U11" s="13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3">
        <f>'Formato 7 a)'!B18</f>
        <v>0</v>
      </c>
      <c r="Q12" s="13">
        <f>'Formato 7 a)'!C18</f>
        <v>0</v>
      </c>
      <c r="R12" s="13">
        <f>'Formato 7 a)'!D18</f>
        <v>0</v>
      </c>
      <c r="S12" s="13">
        <f>'Formato 7 a)'!E18</f>
        <v>0</v>
      </c>
      <c r="T12" s="13">
        <f>'Formato 7 a)'!F18</f>
        <v>0</v>
      </c>
      <c r="U12" s="13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3">
        <f>'Formato 7 a)'!B19</f>
        <v>0</v>
      </c>
      <c r="Q13" s="13">
        <f>'Formato 7 a)'!C19</f>
        <v>0</v>
      </c>
      <c r="R13" s="13">
        <f>'Formato 7 a)'!D19</f>
        <v>0</v>
      </c>
      <c r="S13" s="13">
        <f>'Formato 7 a)'!E19</f>
        <v>0</v>
      </c>
      <c r="T13" s="13">
        <f>'Formato 7 a)'!F19</f>
        <v>0</v>
      </c>
      <c r="U13" s="13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3">
        <f>'Formato 7 a)'!B20</f>
        <v>0</v>
      </c>
      <c r="Q14" s="13">
        <f>'Formato 7 a)'!C20</f>
        <v>0</v>
      </c>
      <c r="R14" s="13">
        <f>'Formato 7 a)'!D20</f>
        <v>0</v>
      </c>
      <c r="S14" s="13">
        <f>'Formato 7 a)'!E20</f>
        <v>0</v>
      </c>
      <c r="T14" s="13">
        <f>'Formato 7 a)'!F20</f>
        <v>0</v>
      </c>
      <c r="U14" s="13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3">
        <f>'Formato 7 a)'!B22</f>
        <v>0</v>
      </c>
      <c r="Q15" s="13">
        <f>'Formato 7 a)'!C22</f>
        <v>0</v>
      </c>
      <c r="R15" s="13">
        <f>'Formato 7 a)'!D22</f>
        <v>0</v>
      </c>
      <c r="S15" s="13">
        <f>'Formato 7 a)'!E22</f>
        <v>0</v>
      </c>
      <c r="T15" s="13">
        <f>'Formato 7 a)'!F22</f>
        <v>0</v>
      </c>
      <c r="U15" s="13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3">
        <f>'Formato 7 a)'!B23</f>
        <v>0</v>
      </c>
      <c r="Q16" s="13">
        <f>'Formato 7 a)'!C23</f>
        <v>0</v>
      </c>
      <c r="R16" s="13">
        <f>'Formato 7 a)'!D23</f>
        <v>0</v>
      </c>
      <c r="S16" s="13">
        <f>'Formato 7 a)'!E23</f>
        <v>0</v>
      </c>
      <c r="T16" s="13">
        <f>'Formato 7 a)'!F23</f>
        <v>0</v>
      </c>
      <c r="U16" s="13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3">
        <f>'Formato 7 a)'!B24</f>
        <v>0</v>
      </c>
      <c r="Q17" s="13">
        <f>'Formato 7 a)'!C24</f>
        <v>0</v>
      </c>
      <c r="R17" s="13">
        <f>'Formato 7 a)'!D24</f>
        <v>0</v>
      </c>
      <c r="S17" s="13">
        <f>'Formato 7 a)'!E24</f>
        <v>0</v>
      </c>
      <c r="T17" s="13">
        <f>'Formato 7 a)'!F24</f>
        <v>0</v>
      </c>
      <c r="U17" s="13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3">
        <f>'Formato 7 a)'!B25</f>
        <v>0</v>
      </c>
      <c r="Q18" s="13">
        <f>'Formato 7 a)'!C25</f>
        <v>0</v>
      </c>
      <c r="R18" s="13">
        <f>'Formato 7 a)'!D25</f>
        <v>0</v>
      </c>
      <c r="S18" s="13">
        <f>'Formato 7 a)'!E25</f>
        <v>0</v>
      </c>
      <c r="T18" s="13">
        <f>'Formato 7 a)'!F25</f>
        <v>0</v>
      </c>
      <c r="U18" s="13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3">
        <f>'Formato 7 a)'!B26</f>
        <v>0</v>
      </c>
      <c r="Q19" s="13">
        <f>'Formato 7 a)'!C26</f>
        <v>0</v>
      </c>
      <c r="R19" s="13">
        <f>'Formato 7 a)'!D26</f>
        <v>0</v>
      </c>
      <c r="S19" s="13">
        <f>'Formato 7 a)'!E26</f>
        <v>0</v>
      </c>
      <c r="T19" s="13">
        <f>'Formato 7 a)'!F26</f>
        <v>0</v>
      </c>
      <c r="U19" s="13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3">
        <f>'Formato 7 a)'!B27</f>
        <v>0</v>
      </c>
      <c r="Q20" s="13">
        <f>'Formato 7 a)'!C27</f>
        <v>0</v>
      </c>
      <c r="R20" s="13">
        <f>'Formato 7 a)'!D27</f>
        <v>0</v>
      </c>
      <c r="S20" s="13">
        <f>'Formato 7 a)'!E27</f>
        <v>0</v>
      </c>
      <c r="T20" s="13">
        <f>'Formato 7 a)'!F27</f>
        <v>0</v>
      </c>
      <c r="U20" s="13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3">
        <f>'Formato 7 a)'!B29</f>
        <v>0</v>
      </c>
      <c r="Q21" s="13">
        <f>'Formato 7 a)'!C29</f>
        <v>0</v>
      </c>
      <c r="R21" s="13">
        <f>'Formato 7 a)'!D29</f>
        <v>0</v>
      </c>
      <c r="S21" s="13">
        <f>'Formato 7 a)'!E29</f>
        <v>0</v>
      </c>
      <c r="T21" s="13">
        <f>'Formato 7 a)'!F29</f>
        <v>0</v>
      </c>
      <c r="U21" s="13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3">
        <f>'Formato 7 a)'!B30</f>
        <v>0</v>
      </c>
      <c r="Q22" s="13">
        <f>'Formato 7 a)'!C30</f>
        <v>0</v>
      </c>
      <c r="R22" s="13">
        <f>'Formato 7 a)'!D30</f>
        <v>0</v>
      </c>
      <c r="S22" s="13">
        <f>'Formato 7 a)'!E30</f>
        <v>0</v>
      </c>
      <c r="T22" s="13">
        <f>'Formato 7 a)'!F30</f>
        <v>0</v>
      </c>
      <c r="U22" s="13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3">
        <f>'Formato 7 a)'!B32</f>
        <v>0</v>
      </c>
      <c r="Q23" s="13">
        <f>'Formato 7 a)'!C32</f>
        <v>0</v>
      </c>
      <c r="R23" s="13">
        <f>'Formato 7 a)'!D32</f>
        <v>0</v>
      </c>
      <c r="S23" s="13">
        <f>'Formato 7 a)'!E32</f>
        <v>0</v>
      </c>
      <c r="T23" s="13">
        <f>'Formato 7 a)'!F32</f>
        <v>0</v>
      </c>
      <c r="U23" s="13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3"/>
      <c r="Q24" s="13"/>
      <c r="R24" s="13"/>
      <c r="S24" s="13"/>
      <c r="T24" s="13"/>
      <c r="U24" s="13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3">
        <f>'Formato 7 a)'!B35</f>
        <v>0</v>
      </c>
      <c r="Q25" s="13">
        <f>'Formato 7 a)'!C35</f>
        <v>0</v>
      </c>
      <c r="R25" s="13">
        <f>'Formato 7 a)'!D35</f>
        <v>0</v>
      </c>
      <c r="S25" s="13">
        <f>'Formato 7 a)'!E35</f>
        <v>0</v>
      </c>
      <c r="T25" s="13">
        <f>'Formato 7 a)'!F35</f>
        <v>0</v>
      </c>
      <c r="U25" s="13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3">
        <f>'Formato 7 a)'!B36</f>
        <v>0</v>
      </c>
      <c r="Q26" s="13">
        <f>'Formato 7 a)'!C36</f>
        <v>0</v>
      </c>
      <c r="R26" s="13">
        <f>'Formato 7 a)'!D36</f>
        <v>0</v>
      </c>
      <c r="S26" s="13">
        <f>'Formato 7 a)'!E36</f>
        <v>0</v>
      </c>
      <c r="T26" s="13">
        <f>'Formato 7 a)'!F36</f>
        <v>0</v>
      </c>
      <c r="U26" s="13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3">
        <f>'Formato 7 a)'!B37</f>
        <v>0</v>
      </c>
      <c r="Q27" s="13">
        <f>'Formato 7 a)'!C37</f>
        <v>0</v>
      </c>
      <c r="R27" s="13">
        <f>'Formato 7 a)'!D37</f>
        <v>0</v>
      </c>
      <c r="S27" s="13">
        <f>'Formato 7 a)'!E37</f>
        <v>0</v>
      </c>
      <c r="T27" s="13">
        <f>'Formato 7 a)'!F37</f>
        <v>0</v>
      </c>
      <c r="U27" s="13">
        <f>'Formato 7 a)'!G37</f>
        <v>0</v>
      </c>
    </row>
    <row r="28" spans="1:21" x14ac:dyDescent="0.25">
      <c r="P28" s="13"/>
      <c r="Q28" s="13"/>
      <c r="R28" s="13"/>
      <c r="S28" s="13"/>
      <c r="T28" s="13"/>
      <c r="U28" s="13"/>
    </row>
    <row r="29" spans="1:21" x14ac:dyDescent="0.25">
      <c r="P29" s="13"/>
      <c r="Q29" s="13"/>
      <c r="R29" s="13"/>
      <c r="S29" s="13"/>
      <c r="T29" s="13"/>
      <c r="U29" s="13"/>
    </row>
    <row r="30" spans="1:21" x14ac:dyDescent="0.25">
      <c r="P30" s="13"/>
      <c r="Q30" s="13"/>
      <c r="R30" s="13"/>
      <c r="S30" s="13"/>
      <c r="T30" s="13"/>
      <c r="U30" s="13"/>
    </row>
    <row r="31" spans="1:21" x14ac:dyDescent="0.25">
      <c r="P31" s="13"/>
      <c r="Q31" s="13"/>
      <c r="R31" s="13"/>
      <c r="S31" s="13"/>
      <c r="T31" s="13"/>
      <c r="U31" s="13"/>
    </row>
    <row r="32" spans="1:21" x14ac:dyDescent="0.25">
      <c r="P32" s="13"/>
      <c r="Q32" s="13"/>
      <c r="R32" s="13"/>
      <c r="S32" s="13"/>
      <c r="T32" s="13"/>
      <c r="U32" s="13"/>
    </row>
    <row r="33" spans="16:21" x14ac:dyDescent="0.25">
      <c r="P33" s="13"/>
      <c r="Q33" s="13"/>
      <c r="R33" s="13"/>
      <c r="S33" s="13"/>
      <c r="T33" s="13"/>
      <c r="U33" s="13"/>
    </row>
    <row r="34" spans="16:21" x14ac:dyDescent="0.25">
      <c r="P34" s="13"/>
      <c r="Q34" s="13"/>
      <c r="R34" s="13"/>
      <c r="S34" s="13"/>
      <c r="T34" s="13"/>
      <c r="U34" s="13"/>
    </row>
    <row r="35" spans="16:21" x14ac:dyDescent="0.25">
      <c r="P35" s="13"/>
      <c r="Q35" s="13"/>
      <c r="R35" s="13"/>
      <c r="S35" s="13"/>
      <c r="T35" s="13"/>
      <c r="U35" s="13"/>
    </row>
    <row r="36" spans="16:21" x14ac:dyDescent="0.25">
      <c r="P36" s="13"/>
      <c r="Q36" s="13"/>
      <c r="R36" s="13"/>
      <c r="S36" s="13"/>
      <c r="T36" s="13"/>
      <c r="U36" s="13"/>
    </row>
    <row r="37" spans="16:21" x14ac:dyDescent="0.25">
      <c r="P37" s="13"/>
      <c r="Q37" s="13"/>
      <c r="R37" s="13"/>
      <c r="S37" s="13"/>
      <c r="T37" s="13"/>
      <c r="U37" s="13"/>
    </row>
    <row r="38" spans="16:21" x14ac:dyDescent="0.25">
      <c r="P38" s="13"/>
      <c r="Q38" s="13"/>
      <c r="R38" s="13"/>
      <c r="S38" s="13"/>
      <c r="T38" s="13"/>
      <c r="U38" s="13"/>
    </row>
    <row r="39" spans="16:21" x14ac:dyDescent="0.25">
      <c r="P39" s="13"/>
      <c r="Q39" s="13"/>
      <c r="R39" s="13"/>
      <c r="S39" s="13"/>
      <c r="T39" s="13"/>
      <c r="U39" s="13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8.7109375" customWidth="1"/>
    <col min="2" max="7" width="20.7109375" customWidth="1"/>
    <col min="8" max="16384" width="10.85546875" hidden="1"/>
  </cols>
  <sheetData>
    <row r="1" spans="1:7" ht="37.5" customHeight="1" x14ac:dyDescent="0.25">
      <c r="A1" s="141" t="s">
        <v>451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452</v>
      </c>
      <c r="B3" s="130"/>
      <c r="C3" s="130"/>
      <c r="D3" s="130"/>
      <c r="E3" s="130"/>
      <c r="F3" s="130"/>
      <c r="G3" s="131"/>
    </row>
    <row r="4" spans="1:7" x14ac:dyDescent="0.25">
      <c r="A4" s="129" t="s">
        <v>118</v>
      </c>
      <c r="B4" s="130"/>
      <c r="C4" s="130"/>
      <c r="D4" s="130"/>
      <c r="E4" s="130"/>
      <c r="F4" s="130"/>
      <c r="G4" s="131"/>
    </row>
    <row r="5" spans="1:7" x14ac:dyDescent="0.25">
      <c r="A5" s="129" t="s">
        <v>415</v>
      </c>
      <c r="B5" s="130"/>
      <c r="C5" s="130"/>
      <c r="D5" s="130"/>
      <c r="E5" s="130"/>
      <c r="F5" s="130"/>
      <c r="G5" s="131"/>
    </row>
    <row r="6" spans="1:7" x14ac:dyDescent="0.25">
      <c r="A6" s="151" t="s">
        <v>3142</v>
      </c>
      <c r="B6" s="43">
        <f>ANIO1P</f>
        <v>2024</v>
      </c>
      <c r="C6" s="149" t="str">
        <f>ANIO2P</f>
        <v>2025 (d)</v>
      </c>
      <c r="D6" s="149" t="str">
        <f>ANIO3P</f>
        <v>2026 (d)</v>
      </c>
      <c r="E6" s="149" t="str">
        <f>ANIO4P</f>
        <v>2027 (d)</v>
      </c>
      <c r="F6" s="149" t="str">
        <f>ANIO5P</f>
        <v>2028 (d)</v>
      </c>
      <c r="G6" s="149" t="str">
        <f>ANIO6P</f>
        <v>2029 (d)</v>
      </c>
    </row>
    <row r="7" spans="1:7" ht="48" customHeight="1" x14ac:dyDescent="0.25">
      <c r="A7" s="152"/>
      <c r="B7" s="73" t="s">
        <v>3291</v>
      </c>
      <c r="C7" s="150"/>
      <c r="D7" s="150"/>
      <c r="E7" s="150"/>
      <c r="F7" s="150"/>
      <c r="G7" s="150"/>
    </row>
    <row r="8" spans="1:7" x14ac:dyDescent="0.25">
      <c r="A8" s="44" t="s">
        <v>453</v>
      </c>
      <c r="B8" s="28">
        <f>SUM(B9:B17)</f>
        <v>0</v>
      </c>
      <c r="C8" s="28">
        <f t="shared" ref="C8:G8" si="0">SUM(C9:C17)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45" t="s">
        <v>454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455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456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</row>
    <row r="12" spans="1:7" x14ac:dyDescent="0.25">
      <c r="A12" s="45" t="s">
        <v>457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</row>
    <row r="13" spans="1:7" x14ac:dyDescent="0.25">
      <c r="A13" s="45" t="s">
        <v>458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</row>
    <row r="14" spans="1:7" x14ac:dyDescent="0.25">
      <c r="A14" s="45" t="s">
        <v>459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460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461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5" t="s">
        <v>462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</row>
    <row r="18" spans="1:7" x14ac:dyDescent="0.25">
      <c r="A18" s="4"/>
      <c r="B18" s="46"/>
      <c r="C18" s="46"/>
      <c r="D18" s="46"/>
      <c r="E18" s="46"/>
      <c r="F18" s="46"/>
      <c r="G18" s="46"/>
    </row>
    <row r="19" spans="1:7" x14ac:dyDescent="0.25">
      <c r="A19" s="47" t="s">
        <v>463</v>
      </c>
      <c r="B19" s="51">
        <f>SUM(B20:B28)</f>
        <v>0</v>
      </c>
      <c r="C19" s="51">
        <f t="shared" ref="C19:G19" si="1">SUM(C20:C28)</f>
        <v>0</v>
      </c>
      <c r="D19" s="51">
        <f t="shared" si="1"/>
        <v>0</v>
      </c>
      <c r="E19" s="51">
        <f t="shared" si="1"/>
        <v>0</v>
      </c>
      <c r="F19" s="51">
        <f t="shared" si="1"/>
        <v>0</v>
      </c>
      <c r="G19" s="51">
        <f t="shared" si="1"/>
        <v>0</v>
      </c>
    </row>
    <row r="20" spans="1:7" x14ac:dyDescent="0.25">
      <c r="A20" s="45" t="s">
        <v>454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5" t="s">
        <v>455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5" t="s">
        <v>456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457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458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459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460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464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5" t="s">
        <v>462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0" spans="1:7" x14ac:dyDescent="0.25">
      <c r="A30" s="47" t="s">
        <v>465</v>
      </c>
      <c r="B30" s="51">
        <f>B8+B19</f>
        <v>0</v>
      </c>
      <c r="C30" s="51">
        <f t="shared" ref="C30:G30" si="2">C8+C19</f>
        <v>0</v>
      </c>
      <c r="D30" s="51">
        <f t="shared" si="2"/>
        <v>0</v>
      </c>
      <c r="E30" s="51">
        <f t="shared" si="2"/>
        <v>0</v>
      </c>
      <c r="F30" s="51">
        <f t="shared" si="2"/>
        <v>0</v>
      </c>
      <c r="G30" s="51">
        <f t="shared" si="2"/>
        <v>0</v>
      </c>
    </row>
    <row r="31" spans="1:7" x14ac:dyDescent="0.25">
      <c r="A31" s="49"/>
      <c r="B31" s="49"/>
      <c r="C31" s="49"/>
      <c r="D31" s="49"/>
      <c r="E31" s="49"/>
      <c r="F31" s="49"/>
      <c r="G31" s="49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3">
        <f>'Formato 7 b)'!B8</f>
        <v>0</v>
      </c>
      <c r="Q2" s="13">
        <f>'Formato 7 b)'!C8</f>
        <v>0</v>
      </c>
      <c r="R2" s="13">
        <f>'Formato 7 b)'!D8</f>
        <v>0</v>
      </c>
      <c r="S2" s="13">
        <f>'Formato 7 b)'!E8</f>
        <v>0</v>
      </c>
      <c r="T2" s="13">
        <f>'Formato 7 b)'!F8</f>
        <v>0</v>
      </c>
      <c r="U2" s="13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3">
        <f>'Formato 7 b)'!B9</f>
        <v>0</v>
      </c>
      <c r="Q3" s="13">
        <f>'Formato 7 b)'!C9</f>
        <v>0</v>
      </c>
      <c r="R3" s="13">
        <f>'Formato 7 b)'!D9</f>
        <v>0</v>
      </c>
      <c r="S3" s="13">
        <f>'Formato 7 b)'!E9</f>
        <v>0</v>
      </c>
      <c r="T3" s="13">
        <f>'Formato 7 b)'!F9</f>
        <v>0</v>
      </c>
      <c r="U3" s="13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3">
        <f>'Formato 7 b)'!B10</f>
        <v>0</v>
      </c>
      <c r="Q4" s="13">
        <f>'Formato 7 b)'!C10</f>
        <v>0</v>
      </c>
      <c r="R4" s="13">
        <f>'Formato 7 b)'!D10</f>
        <v>0</v>
      </c>
      <c r="S4" s="13">
        <f>'Formato 7 b)'!E10</f>
        <v>0</v>
      </c>
      <c r="T4" s="13">
        <f>'Formato 7 b)'!F10</f>
        <v>0</v>
      </c>
      <c r="U4" s="13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3">
        <f>'Formato 7 b)'!B11</f>
        <v>0</v>
      </c>
      <c r="Q5" s="13">
        <f>'Formato 7 b)'!C11</f>
        <v>0</v>
      </c>
      <c r="R5" s="13">
        <f>'Formato 7 b)'!D11</f>
        <v>0</v>
      </c>
      <c r="S5" s="13">
        <f>'Formato 7 b)'!E11</f>
        <v>0</v>
      </c>
      <c r="T5" s="13">
        <f>'Formato 7 b)'!F11</f>
        <v>0</v>
      </c>
      <c r="U5" s="13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3">
        <f>'Formato 7 b)'!B12</f>
        <v>0</v>
      </c>
      <c r="Q6" s="13">
        <f>'Formato 7 b)'!C12</f>
        <v>0</v>
      </c>
      <c r="R6" s="13">
        <f>'Formato 7 b)'!D12</f>
        <v>0</v>
      </c>
      <c r="S6" s="13">
        <f>'Formato 7 b)'!E12</f>
        <v>0</v>
      </c>
      <c r="T6" s="13">
        <f>'Formato 7 b)'!F12</f>
        <v>0</v>
      </c>
      <c r="U6" s="13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3">
        <f>'Formato 7 b)'!B13</f>
        <v>0</v>
      </c>
      <c r="Q7" s="13">
        <f>'Formato 7 b)'!C13</f>
        <v>0</v>
      </c>
      <c r="R7" s="13">
        <f>'Formato 7 b)'!D13</f>
        <v>0</v>
      </c>
      <c r="S7" s="13">
        <f>'Formato 7 b)'!E13</f>
        <v>0</v>
      </c>
      <c r="T7" s="13">
        <f>'Formato 7 b)'!F13</f>
        <v>0</v>
      </c>
      <c r="U7" s="13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3">
        <f>'Formato 7 b)'!B14</f>
        <v>0</v>
      </c>
      <c r="Q8" s="13">
        <f>'Formato 7 b)'!C14</f>
        <v>0</v>
      </c>
      <c r="R8" s="13">
        <f>'Formato 7 b)'!D14</f>
        <v>0</v>
      </c>
      <c r="S8" s="13">
        <f>'Formato 7 b)'!E14</f>
        <v>0</v>
      </c>
      <c r="T8" s="13">
        <f>'Formato 7 b)'!F14</f>
        <v>0</v>
      </c>
      <c r="U8" s="13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3">
        <f>'Formato 7 b)'!B15</f>
        <v>0</v>
      </c>
      <c r="Q9" s="13">
        <f>'Formato 7 b)'!C15</f>
        <v>0</v>
      </c>
      <c r="R9" s="13">
        <f>'Formato 7 b)'!D15</f>
        <v>0</v>
      </c>
      <c r="S9" s="13">
        <f>'Formato 7 b)'!E15</f>
        <v>0</v>
      </c>
      <c r="T9" s="13">
        <f>'Formato 7 b)'!F15</f>
        <v>0</v>
      </c>
      <c r="U9" s="13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3">
        <f>'Formato 7 b)'!B16</f>
        <v>0</v>
      </c>
      <c r="Q10" s="13">
        <f>'Formato 7 b)'!C16</f>
        <v>0</v>
      </c>
      <c r="R10" s="13">
        <f>'Formato 7 b)'!D16</f>
        <v>0</v>
      </c>
      <c r="S10" s="13">
        <f>'Formato 7 b)'!E16</f>
        <v>0</v>
      </c>
      <c r="T10" s="13">
        <f>'Formato 7 b)'!F16</f>
        <v>0</v>
      </c>
      <c r="U10" s="13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3">
        <f>'Formato 7 b)'!B17</f>
        <v>0</v>
      </c>
      <c r="Q11" s="13">
        <f>'Formato 7 b)'!C17</f>
        <v>0</v>
      </c>
      <c r="R11" s="13">
        <f>'Formato 7 b)'!D17</f>
        <v>0</v>
      </c>
      <c r="S11" s="13">
        <f>'Formato 7 b)'!E17</f>
        <v>0</v>
      </c>
      <c r="T11" s="13">
        <f>'Formato 7 b)'!F17</f>
        <v>0</v>
      </c>
      <c r="U11" s="13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3">
        <f>'Formato 7 b)'!B19</f>
        <v>0</v>
      </c>
      <c r="Q12" s="13">
        <f>'Formato 7 b)'!C19</f>
        <v>0</v>
      </c>
      <c r="R12" s="13">
        <f>'Formato 7 b)'!D19</f>
        <v>0</v>
      </c>
      <c r="S12" s="13">
        <f>'Formato 7 b)'!E19</f>
        <v>0</v>
      </c>
      <c r="T12" s="13">
        <f>'Formato 7 b)'!F19</f>
        <v>0</v>
      </c>
      <c r="U12" s="13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3">
        <f>'Formato 7 b)'!B20</f>
        <v>0</v>
      </c>
      <c r="Q13" s="13">
        <f>'Formato 7 b)'!C20</f>
        <v>0</v>
      </c>
      <c r="R13" s="13">
        <f>'Formato 7 b)'!D20</f>
        <v>0</v>
      </c>
      <c r="S13" s="13">
        <f>'Formato 7 b)'!E20</f>
        <v>0</v>
      </c>
      <c r="T13" s="13">
        <f>'Formato 7 b)'!F20</f>
        <v>0</v>
      </c>
      <c r="U13" s="13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3">
        <f>'Formato 7 b)'!B21</f>
        <v>0</v>
      </c>
      <c r="Q14" s="13">
        <f>'Formato 7 b)'!C21</f>
        <v>0</v>
      </c>
      <c r="R14" s="13">
        <f>'Formato 7 b)'!D21</f>
        <v>0</v>
      </c>
      <c r="S14" s="13">
        <f>'Formato 7 b)'!E21</f>
        <v>0</v>
      </c>
      <c r="T14" s="13">
        <f>'Formato 7 b)'!F21</f>
        <v>0</v>
      </c>
      <c r="U14" s="13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3">
        <f>'Formato 7 b)'!B22</f>
        <v>0</v>
      </c>
      <c r="Q15" s="13">
        <f>'Formato 7 b)'!C22</f>
        <v>0</v>
      </c>
      <c r="R15" s="13">
        <f>'Formato 7 b)'!D22</f>
        <v>0</v>
      </c>
      <c r="S15" s="13">
        <f>'Formato 7 b)'!E22</f>
        <v>0</v>
      </c>
      <c r="T15" s="13">
        <f>'Formato 7 b)'!F22</f>
        <v>0</v>
      </c>
      <c r="U15" s="13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3">
        <f>'Formato 7 b)'!B23</f>
        <v>0</v>
      </c>
      <c r="Q16" s="13">
        <f>'Formato 7 b)'!C23</f>
        <v>0</v>
      </c>
      <c r="R16" s="13">
        <f>'Formato 7 b)'!D23</f>
        <v>0</v>
      </c>
      <c r="S16" s="13">
        <f>'Formato 7 b)'!E23</f>
        <v>0</v>
      </c>
      <c r="T16" s="13">
        <f>'Formato 7 b)'!F23</f>
        <v>0</v>
      </c>
      <c r="U16" s="13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3">
        <f>'Formato 7 b)'!B24</f>
        <v>0</v>
      </c>
      <c r="Q17" s="13">
        <f>'Formato 7 b)'!C24</f>
        <v>0</v>
      </c>
      <c r="R17" s="13">
        <f>'Formato 7 b)'!D24</f>
        <v>0</v>
      </c>
      <c r="S17" s="13">
        <f>'Formato 7 b)'!E24</f>
        <v>0</v>
      </c>
      <c r="T17" s="13">
        <f>'Formato 7 b)'!F24</f>
        <v>0</v>
      </c>
      <c r="U17" s="13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3">
        <f>'Formato 7 b)'!B25</f>
        <v>0</v>
      </c>
      <c r="Q18" s="13">
        <f>'Formato 7 b)'!C25</f>
        <v>0</v>
      </c>
      <c r="R18" s="13">
        <f>'Formato 7 b)'!D25</f>
        <v>0</v>
      </c>
      <c r="S18" s="13">
        <f>'Formato 7 b)'!E25</f>
        <v>0</v>
      </c>
      <c r="T18" s="13">
        <f>'Formato 7 b)'!F25</f>
        <v>0</v>
      </c>
      <c r="U18" s="13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3">
        <f>'Formato 7 b)'!B26</f>
        <v>0</v>
      </c>
      <c r="Q19" s="13">
        <f>'Formato 7 b)'!C26</f>
        <v>0</v>
      </c>
      <c r="R19" s="13">
        <f>'Formato 7 b)'!D26</f>
        <v>0</v>
      </c>
      <c r="S19" s="13">
        <f>'Formato 7 b)'!E26</f>
        <v>0</v>
      </c>
      <c r="T19" s="13">
        <f>'Formato 7 b)'!F26</f>
        <v>0</v>
      </c>
      <c r="U19" s="13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3">
        <f>'Formato 7 b)'!B27</f>
        <v>0</v>
      </c>
      <c r="Q20" s="13">
        <f>'Formato 7 b)'!C27</f>
        <v>0</v>
      </c>
      <c r="R20" s="13">
        <f>'Formato 7 b)'!D27</f>
        <v>0</v>
      </c>
      <c r="S20" s="13">
        <f>'Formato 7 b)'!E27</f>
        <v>0</v>
      </c>
      <c r="T20" s="13">
        <f>'Formato 7 b)'!F27</f>
        <v>0</v>
      </c>
      <c r="U20" s="13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3">
        <f>'Formato 7 b)'!B28</f>
        <v>0</v>
      </c>
      <c r="Q21" s="13">
        <f>'Formato 7 b)'!C28</f>
        <v>0</v>
      </c>
      <c r="R21" s="13">
        <f>'Formato 7 b)'!D28</f>
        <v>0</v>
      </c>
      <c r="S21" s="13">
        <f>'Formato 7 b)'!E28</f>
        <v>0</v>
      </c>
      <c r="T21" s="13">
        <f>'Formato 7 b)'!F28</f>
        <v>0</v>
      </c>
      <c r="U21" s="13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3">
        <f>'Formato 7 b)'!B30</f>
        <v>0</v>
      </c>
      <c r="Q22" s="13">
        <f>'Formato 7 b)'!C30</f>
        <v>0</v>
      </c>
      <c r="R22" s="13">
        <f>'Formato 7 b)'!D30</f>
        <v>0</v>
      </c>
      <c r="S22" s="13">
        <f>'Formato 7 b)'!E30</f>
        <v>0</v>
      </c>
      <c r="T22" s="13">
        <f>'Formato 7 b)'!F30</f>
        <v>0</v>
      </c>
      <c r="U22" s="13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75" customFormat="1" ht="37.5" customHeight="1" x14ac:dyDescent="0.25">
      <c r="A1" s="141" t="s">
        <v>466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467</v>
      </c>
      <c r="B3" s="130"/>
      <c r="C3" s="130"/>
      <c r="D3" s="130"/>
      <c r="E3" s="130"/>
      <c r="F3" s="130"/>
      <c r="G3" s="131"/>
    </row>
    <row r="4" spans="1:7" x14ac:dyDescent="0.25">
      <c r="A4" s="132" t="s">
        <v>118</v>
      </c>
      <c r="B4" s="133"/>
      <c r="C4" s="133"/>
      <c r="D4" s="133"/>
      <c r="E4" s="133"/>
      <c r="F4" s="133"/>
      <c r="G4" s="134"/>
    </row>
    <row r="5" spans="1:7" x14ac:dyDescent="0.25">
      <c r="A5" s="156" t="s">
        <v>3288</v>
      </c>
      <c r="B5" s="154" t="str">
        <f>ANIO5R</f>
        <v>2018 ¹ (c)</v>
      </c>
      <c r="C5" s="154" t="str">
        <f>ANIO4R</f>
        <v>2019 ¹ (c)</v>
      </c>
      <c r="D5" s="154" t="str">
        <f>ANIO3R</f>
        <v>2020 ¹ (c)</v>
      </c>
      <c r="E5" s="154" t="str">
        <f>ANIO2R</f>
        <v>2021 ¹ (c)</v>
      </c>
      <c r="F5" s="154" t="str">
        <f>ANIO1R</f>
        <v>2022 ¹ (c)</v>
      </c>
      <c r="G5" s="43">
        <f>ANIO_INFORME</f>
        <v>2023</v>
      </c>
    </row>
    <row r="6" spans="1:7" ht="32.1" customHeight="1" x14ac:dyDescent="0.25">
      <c r="A6" s="144"/>
      <c r="B6" s="155"/>
      <c r="C6" s="155"/>
      <c r="D6" s="155"/>
      <c r="E6" s="155"/>
      <c r="F6" s="155"/>
      <c r="G6" s="73" t="s">
        <v>3294</v>
      </c>
    </row>
    <row r="7" spans="1:7" x14ac:dyDescent="0.25">
      <c r="A7" s="44" t="s">
        <v>468</v>
      </c>
      <c r="B7" s="28">
        <f>SUM(B8:B19)</f>
        <v>94284466</v>
      </c>
      <c r="C7" s="28">
        <f t="shared" ref="C7:G7" si="0">SUM(C8:C19)</f>
        <v>179062206</v>
      </c>
      <c r="D7" s="28">
        <f t="shared" si="0"/>
        <v>91311030</v>
      </c>
      <c r="E7" s="28">
        <f t="shared" si="0"/>
        <v>103615200</v>
      </c>
      <c r="F7" s="28">
        <f t="shared" si="0"/>
        <v>108444338</v>
      </c>
      <c r="G7" s="28">
        <f t="shared" si="0"/>
        <v>140406638</v>
      </c>
    </row>
    <row r="8" spans="1:7" x14ac:dyDescent="0.25">
      <c r="A8" s="45" t="s">
        <v>469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</row>
    <row r="9" spans="1:7" x14ac:dyDescent="0.25">
      <c r="A9" s="45" t="s">
        <v>470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</row>
    <row r="10" spans="1:7" x14ac:dyDescent="0.25">
      <c r="A10" s="45" t="s">
        <v>471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</row>
    <row r="11" spans="1:7" x14ac:dyDescent="0.25">
      <c r="A11" s="45" t="s">
        <v>472</v>
      </c>
      <c r="B11" s="50">
        <v>12811577</v>
      </c>
      <c r="C11" s="50">
        <v>12749703</v>
      </c>
      <c r="D11" s="50">
        <v>8656505</v>
      </c>
      <c r="E11" s="50">
        <v>13909159</v>
      </c>
      <c r="F11" s="50">
        <v>14354837</v>
      </c>
      <c r="G11" s="50">
        <v>12330190</v>
      </c>
    </row>
    <row r="12" spans="1:7" x14ac:dyDescent="0.25">
      <c r="A12" s="45" t="s">
        <v>473</v>
      </c>
      <c r="B12" s="50">
        <v>23169934</v>
      </c>
      <c r="C12" s="50">
        <v>30248929</v>
      </c>
      <c r="D12" s="50">
        <v>18195208</v>
      </c>
      <c r="E12" s="50">
        <v>22656878</v>
      </c>
      <c r="F12" s="50">
        <v>29162492</v>
      </c>
      <c r="G12" s="50">
        <v>48015463</v>
      </c>
    </row>
    <row r="13" spans="1:7" x14ac:dyDescent="0.25">
      <c r="A13" s="45" t="s">
        <v>474</v>
      </c>
      <c r="B13" s="50">
        <v>712132</v>
      </c>
      <c r="C13" s="50">
        <v>2677023</v>
      </c>
      <c r="D13" s="50">
        <v>1072766</v>
      </c>
      <c r="E13" s="50">
        <v>1450909</v>
      </c>
      <c r="F13" s="50">
        <v>1073725</v>
      </c>
      <c r="G13" s="50">
        <v>1277317</v>
      </c>
    </row>
    <row r="14" spans="1:7" x14ac:dyDescent="0.25">
      <c r="A14" s="45" t="s">
        <v>475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476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11737724</v>
      </c>
    </row>
    <row r="16" spans="1:7" x14ac:dyDescent="0.25">
      <c r="A16" s="45" t="s">
        <v>477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5" t="s">
        <v>3298</v>
      </c>
      <c r="B17" s="50">
        <v>57590823</v>
      </c>
      <c r="C17" s="50">
        <v>133386551</v>
      </c>
      <c r="D17" s="50">
        <v>63386551</v>
      </c>
      <c r="E17" s="50">
        <v>65598254</v>
      </c>
      <c r="F17" s="50">
        <v>63853284</v>
      </c>
      <c r="G17" s="50">
        <v>67045944</v>
      </c>
    </row>
    <row r="18" spans="1:7" x14ac:dyDescent="0.25">
      <c r="A18" s="45" t="s">
        <v>478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</row>
    <row r="19" spans="1:7" x14ac:dyDescent="0.25">
      <c r="A19" s="45" t="s">
        <v>479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6"/>
      <c r="B20" s="46"/>
      <c r="C20" s="46"/>
      <c r="D20" s="46"/>
      <c r="E20" s="46"/>
      <c r="F20" s="46"/>
      <c r="G20" s="46"/>
    </row>
    <row r="21" spans="1:7" x14ac:dyDescent="0.25">
      <c r="A21" s="47" t="s">
        <v>485</v>
      </c>
      <c r="B21" s="51">
        <f>SUM(B22:B26)</f>
        <v>0</v>
      </c>
      <c r="C21" s="51">
        <f t="shared" ref="C21:G21" si="1">SUM(C22:C26)</f>
        <v>0</v>
      </c>
      <c r="D21" s="51">
        <f t="shared" si="1"/>
        <v>0</v>
      </c>
      <c r="E21" s="51">
        <f t="shared" si="1"/>
        <v>0</v>
      </c>
      <c r="F21" s="51">
        <f t="shared" si="1"/>
        <v>0</v>
      </c>
      <c r="G21" s="51">
        <f t="shared" si="1"/>
        <v>0</v>
      </c>
    </row>
    <row r="22" spans="1:7" x14ac:dyDescent="0.25">
      <c r="A22" s="45" t="s">
        <v>480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481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482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483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484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6"/>
      <c r="B27" s="46"/>
      <c r="C27" s="46"/>
      <c r="D27" s="46"/>
      <c r="E27" s="46"/>
      <c r="F27" s="46"/>
      <c r="G27" s="46"/>
    </row>
    <row r="28" spans="1:7" x14ac:dyDescent="0.25">
      <c r="A28" s="47" t="s">
        <v>486</v>
      </c>
      <c r="B28" s="51">
        <f>B29</f>
        <v>0</v>
      </c>
      <c r="C28" s="51">
        <f t="shared" ref="C28:G28" si="2">C29</f>
        <v>0</v>
      </c>
      <c r="D28" s="51">
        <f t="shared" si="2"/>
        <v>0</v>
      </c>
      <c r="E28" s="51">
        <f t="shared" si="2"/>
        <v>0</v>
      </c>
      <c r="F28" s="51">
        <f t="shared" si="2"/>
        <v>0</v>
      </c>
      <c r="G28" s="51">
        <f t="shared" si="2"/>
        <v>0</v>
      </c>
    </row>
    <row r="29" spans="1:7" x14ac:dyDescent="0.25">
      <c r="A29" s="45" t="s">
        <v>269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47" t="s">
        <v>487</v>
      </c>
      <c r="B31" s="51">
        <f>B7+B21+B28</f>
        <v>94284466</v>
      </c>
      <c r="C31" s="51">
        <f t="shared" ref="C31:G31" si="3">C7+C21+C28</f>
        <v>179062206</v>
      </c>
      <c r="D31" s="51">
        <f t="shared" si="3"/>
        <v>91311030</v>
      </c>
      <c r="E31" s="51">
        <f t="shared" si="3"/>
        <v>103615200</v>
      </c>
      <c r="F31" s="51">
        <f t="shared" si="3"/>
        <v>108444338</v>
      </c>
      <c r="G31" s="51">
        <f t="shared" si="3"/>
        <v>140406638</v>
      </c>
    </row>
    <row r="32" spans="1:7" x14ac:dyDescent="0.25">
      <c r="A32" s="46"/>
      <c r="B32" s="46"/>
      <c r="C32" s="46"/>
      <c r="D32" s="46"/>
      <c r="E32" s="46"/>
      <c r="F32" s="46"/>
      <c r="G32" s="46"/>
    </row>
    <row r="33" spans="1:7" x14ac:dyDescent="0.25">
      <c r="A33" s="47" t="s">
        <v>271</v>
      </c>
      <c r="B33" s="46"/>
      <c r="C33" s="46"/>
      <c r="D33" s="46"/>
      <c r="E33" s="46"/>
      <c r="F33" s="46"/>
      <c r="G33" s="46"/>
    </row>
    <row r="34" spans="1:7" ht="30" x14ac:dyDescent="0.25">
      <c r="A34" s="48" t="s">
        <v>428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</row>
    <row r="35" spans="1:7" ht="30" x14ac:dyDescent="0.25">
      <c r="A35" s="48" t="s">
        <v>488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</row>
    <row r="36" spans="1:7" x14ac:dyDescent="0.25">
      <c r="A36" s="47" t="s">
        <v>489</v>
      </c>
      <c r="B36" s="51">
        <f>B34+B35</f>
        <v>0</v>
      </c>
      <c r="C36" s="51">
        <f t="shared" ref="C36:G36" si="4">C34+C35</f>
        <v>0</v>
      </c>
      <c r="D36" s="51">
        <f t="shared" si="4"/>
        <v>0</v>
      </c>
      <c r="E36" s="51">
        <f t="shared" si="4"/>
        <v>0</v>
      </c>
      <c r="F36" s="51">
        <f t="shared" si="4"/>
        <v>0</v>
      </c>
      <c r="G36" s="51">
        <f t="shared" si="4"/>
        <v>0</v>
      </c>
    </row>
    <row r="37" spans="1:7" x14ac:dyDescent="0.25">
      <c r="A37" s="49"/>
      <c r="B37" s="49"/>
      <c r="C37" s="49"/>
      <c r="D37" s="49"/>
      <c r="E37" s="49"/>
      <c r="F37" s="49"/>
      <c r="G37" s="49"/>
    </row>
    <row r="38" spans="1:7" x14ac:dyDescent="0.25">
      <c r="A38" s="74"/>
    </row>
    <row r="39" spans="1:7" ht="15" customHeight="1" x14ac:dyDescent="0.25">
      <c r="A39" s="153" t="s">
        <v>3292</v>
      </c>
      <c r="B39" s="153"/>
      <c r="C39" s="153"/>
      <c r="D39" s="153"/>
      <c r="E39" s="153"/>
      <c r="F39" s="153"/>
      <c r="G39" s="153"/>
    </row>
    <row r="40" spans="1:7" ht="15" customHeight="1" x14ac:dyDescent="0.25">
      <c r="A40" s="153" t="s">
        <v>3293</v>
      </c>
      <c r="B40" s="153"/>
      <c r="C40" s="153"/>
      <c r="D40" s="153"/>
      <c r="E40" s="153"/>
      <c r="F40" s="153"/>
      <c r="G40" s="153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3">
        <f>'Formato 7 c)'!B7</f>
        <v>94284466</v>
      </c>
      <c r="Q2" s="13">
        <f>'Formato 7 c)'!C7</f>
        <v>179062206</v>
      </c>
      <c r="R2" s="13">
        <f>'Formato 7 c)'!D7</f>
        <v>91311030</v>
      </c>
      <c r="S2" s="13">
        <f>'Formato 7 c)'!E7</f>
        <v>103615200</v>
      </c>
      <c r="T2" s="13">
        <f>'Formato 7 c)'!F7</f>
        <v>108444338</v>
      </c>
      <c r="U2" s="13">
        <f>'Formato 7 c)'!G7</f>
        <v>140406638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3">
        <f>'Formato 7 c)'!B8</f>
        <v>0</v>
      </c>
      <c r="Q3" s="13">
        <f>'Formato 7 c)'!C8</f>
        <v>0</v>
      </c>
      <c r="R3" s="13">
        <f>'Formato 7 c)'!D8</f>
        <v>0</v>
      </c>
      <c r="S3" s="13">
        <f>'Formato 7 c)'!E8</f>
        <v>0</v>
      </c>
      <c r="T3" s="13">
        <f>'Formato 7 c)'!F8</f>
        <v>0</v>
      </c>
      <c r="U3" s="13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3">
        <f>'Formato 7 c)'!B9</f>
        <v>0</v>
      </c>
      <c r="Q4" s="13">
        <f>'Formato 7 c)'!C9</f>
        <v>0</v>
      </c>
      <c r="R4" s="13">
        <f>'Formato 7 c)'!D9</f>
        <v>0</v>
      </c>
      <c r="S4" s="13">
        <f>'Formato 7 c)'!E9</f>
        <v>0</v>
      </c>
      <c r="T4" s="13">
        <f>'Formato 7 c)'!F9</f>
        <v>0</v>
      </c>
      <c r="U4" s="13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3">
        <f>'Formato 7 c)'!B10</f>
        <v>0</v>
      </c>
      <c r="Q5" s="13">
        <f>'Formato 7 c)'!C10</f>
        <v>0</v>
      </c>
      <c r="R5" s="13">
        <f>'Formato 7 c)'!D10</f>
        <v>0</v>
      </c>
      <c r="S5" s="13">
        <f>'Formato 7 c)'!E10</f>
        <v>0</v>
      </c>
      <c r="T5" s="13">
        <f>'Formato 7 c)'!F10</f>
        <v>0</v>
      </c>
      <c r="U5" s="13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3">
        <f>'Formato 7 c)'!B11</f>
        <v>12811577</v>
      </c>
      <c r="Q6" s="13">
        <f>'Formato 7 c)'!C11</f>
        <v>12749703</v>
      </c>
      <c r="R6" s="13">
        <f>'Formato 7 c)'!D11</f>
        <v>8656505</v>
      </c>
      <c r="S6" s="13">
        <f>'Formato 7 c)'!E11</f>
        <v>13909159</v>
      </c>
      <c r="T6" s="13">
        <f>'Formato 7 c)'!F11</f>
        <v>14354837</v>
      </c>
      <c r="U6" s="13">
        <f>'Formato 7 c)'!G11</f>
        <v>12330190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3">
        <f>'Formato 7 c)'!B12</f>
        <v>23169934</v>
      </c>
      <c r="Q7" s="13">
        <f>'Formato 7 c)'!C12</f>
        <v>30248929</v>
      </c>
      <c r="R7" s="13">
        <f>'Formato 7 c)'!D12</f>
        <v>18195208</v>
      </c>
      <c r="S7" s="13">
        <f>'Formato 7 c)'!E12</f>
        <v>22656878</v>
      </c>
      <c r="T7" s="13">
        <f>'Formato 7 c)'!F12</f>
        <v>29162492</v>
      </c>
      <c r="U7" s="13">
        <f>'Formato 7 c)'!G12</f>
        <v>48015463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3">
        <f>'Formato 7 c)'!B13</f>
        <v>712132</v>
      </c>
      <c r="Q8" s="13">
        <f>'Formato 7 c)'!C13</f>
        <v>2677023</v>
      </c>
      <c r="R8" s="13">
        <f>'Formato 7 c)'!D13</f>
        <v>1072766</v>
      </c>
      <c r="S8" s="13">
        <f>'Formato 7 c)'!E13</f>
        <v>1450909</v>
      </c>
      <c r="T8" s="13">
        <f>'Formato 7 c)'!F13</f>
        <v>1073725</v>
      </c>
      <c r="U8" s="13">
        <f>'Formato 7 c)'!G13</f>
        <v>1277317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3">
        <f>'Formato 7 c)'!B14</f>
        <v>0</v>
      </c>
      <c r="Q9" s="13">
        <f>'Formato 7 c)'!C14</f>
        <v>0</v>
      </c>
      <c r="R9" s="13">
        <f>'Formato 7 c)'!D14</f>
        <v>0</v>
      </c>
      <c r="S9" s="13">
        <f>'Formato 7 c)'!E14</f>
        <v>0</v>
      </c>
      <c r="T9" s="13">
        <f>'Formato 7 c)'!F14</f>
        <v>0</v>
      </c>
      <c r="U9" s="13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3">
        <f>'Formato 7 c)'!B15</f>
        <v>0</v>
      </c>
      <c r="Q10" s="13">
        <f>'Formato 7 c)'!C15</f>
        <v>0</v>
      </c>
      <c r="R10" s="13">
        <f>'Formato 7 c)'!D15</f>
        <v>0</v>
      </c>
      <c r="S10" s="13">
        <f>'Formato 7 c)'!E15</f>
        <v>0</v>
      </c>
      <c r="T10" s="13">
        <f>'Formato 7 c)'!F15</f>
        <v>0</v>
      </c>
      <c r="U10" s="13">
        <f>'Formato 7 c)'!G15</f>
        <v>11737724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3">
        <f>'Formato 7 c)'!B16</f>
        <v>0</v>
      </c>
      <c r="Q11" s="13">
        <f>'Formato 7 c)'!C16</f>
        <v>0</v>
      </c>
      <c r="R11" s="13">
        <f>'Formato 7 c)'!D16</f>
        <v>0</v>
      </c>
      <c r="S11" s="13">
        <f>'Formato 7 c)'!E16</f>
        <v>0</v>
      </c>
      <c r="T11" s="13">
        <f>'Formato 7 c)'!F16</f>
        <v>0</v>
      </c>
      <c r="U11" s="13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3">
        <f>'Formato 7 c)'!B17</f>
        <v>57590823</v>
      </c>
      <c r="Q12" s="13">
        <f>'Formato 7 c)'!C17</f>
        <v>133386551</v>
      </c>
      <c r="R12" s="13">
        <f>'Formato 7 c)'!D17</f>
        <v>63386551</v>
      </c>
      <c r="S12" s="13">
        <f>'Formato 7 c)'!E17</f>
        <v>65598254</v>
      </c>
      <c r="T12" s="13">
        <f>'Formato 7 c)'!F17</f>
        <v>63853284</v>
      </c>
      <c r="U12" s="13">
        <f>'Formato 7 c)'!G17</f>
        <v>67045944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3">
        <f>'Formato 7 c)'!B18</f>
        <v>0</v>
      </c>
      <c r="Q13" s="13">
        <f>'Formato 7 c)'!C18</f>
        <v>0</v>
      </c>
      <c r="R13" s="13">
        <f>'Formato 7 c)'!D18</f>
        <v>0</v>
      </c>
      <c r="S13" s="13">
        <f>'Formato 7 c)'!E18</f>
        <v>0</v>
      </c>
      <c r="T13" s="13">
        <f>'Formato 7 c)'!F18</f>
        <v>0</v>
      </c>
      <c r="U13" s="13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3">
        <f>'Formato 7 c)'!B19</f>
        <v>0</v>
      </c>
      <c r="Q14" s="13">
        <f>'Formato 7 c)'!C19</f>
        <v>0</v>
      </c>
      <c r="R14" s="13">
        <f>'Formato 7 c)'!D19</f>
        <v>0</v>
      </c>
      <c r="S14" s="13">
        <f>'Formato 7 c)'!E19</f>
        <v>0</v>
      </c>
      <c r="T14" s="13">
        <f>'Formato 7 c)'!F19</f>
        <v>0</v>
      </c>
      <c r="U14" s="13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3">
        <f>'Formato 7 c)'!B21</f>
        <v>0</v>
      </c>
      <c r="Q15" s="13">
        <f>'Formato 7 c)'!C21</f>
        <v>0</v>
      </c>
      <c r="R15" s="13">
        <f>'Formato 7 c)'!D21</f>
        <v>0</v>
      </c>
      <c r="S15" s="13">
        <f>'Formato 7 c)'!E21</f>
        <v>0</v>
      </c>
      <c r="T15" s="13">
        <f>'Formato 7 c)'!F21</f>
        <v>0</v>
      </c>
      <c r="U15" s="13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3">
        <f>'Formato 7 c)'!B22</f>
        <v>0</v>
      </c>
      <c r="Q16" s="13">
        <f>'Formato 7 c)'!C22</f>
        <v>0</v>
      </c>
      <c r="R16" s="13">
        <f>'Formato 7 c)'!D22</f>
        <v>0</v>
      </c>
      <c r="S16" s="13">
        <f>'Formato 7 c)'!E22</f>
        <v>0</v>
      </c>
      <c r="T16" s="13">
        <f>'Formato 7 c)'!F22</f>
        <v>0</v>
      </c>
      <c r="U16" s="13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3">
        <f>'Formato 7 c)'!B23</f>
        <v>0</v>
      </c>
      <c r="Q17" s="13">
        <f>'Formato 7 c)'!C23</f>
        <v>0</v>
      </c>
      <c r="R17" s="13">
        <f>'Formato 7 c)'!D23</f>
        <v>0</v>
      </c>
      <c r="S17" s="13">
        <f>'Formato 7 c)'!E23</f>
        <v>0</v>
      </c>
      <c r="T17" s="13">
        <f>'Formato 7 c)'!F23</f>
        <v>0</v>
      </c>
      <c r="U17" s="13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3">
        <f>'Formato 7 c)'!B24</f>
        <v>0</v>
      </c>
      <c r="Q18" s="13">
        <f>'Formato 7 c)'!C24</f>
        <v>0</v>
      </c>
      <c r="R18" s="13">
        <f>'Formato 7 c)'!D24</f>
        <v>0</v>
      </c>
      <c r="S18" s="13">
        <f>'Formato 7 c)'!E24</f>
        <v>0</v>
      </c>
      <c r="T18" s="13">
        <f>'Formato 7 c)'!F24</f>
        <v>0</v>
      </c>
      <c r="U18" s="13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3">
        <f>'Formato 7 c)'!B25</f>
        <v>0</v>
      </c>
      <c r="Q19" s="13">
        <f>'Formato 7 c)'!C25</f>
        <v>0</v>
      </c>
      <c r="R19" s="13">
        <f>'Formato 7 c)'!D25</f>
        <v>0</v>
      </c>
      <c r="S19" s="13">
        <f>'Formato 7 c)'!E25</f>
        <v>0</v>
      </c>
      <c r="T19" s="13">
        <f>'Formato 7 c)'!F25</f>
        <v>0</v>
      </c>
      <c r="U19" s="13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3">
        <f>'Formato 7 c)'!B26</f>
        <v>0</v>
      </c>
      <c r="Q20" s="13">
        <f>'Formato 7 c)'!C26</f>
        <v>0</v>
      </c>
      <c r="R20" s="13">
        <f>'Formato 7 c)'!D26</f>
        <v>0</v>
      </c>
      <c r="S20" s="13">
        <f>'Formato 7 c)'!E26</f>
        <v>0</v>
      </c>
      <c r="T20" s="13">
        <f>'Formato 7 c)'!F26</f>
        <v>0</v>
      </c>
      <c r="U20" s="13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3">
        <f>'Formato 7 c)'!B28</f>
        <v>0</v>
      </c>
      <c r="Q21" s="13">
        <f>'Formato 7 c)'!C28</f>
        <v>0</v>
      </c>
      <c r="R21" s="13">
        <f>'Formato 7 c)'!D28</f>
        <v>0</v>
      </c>
      <c r="S21" s="13">
        <f>'Formato 7 c)'!E28</f>
        <v>0</v>
      </c>
      <c r="T21" s="13">
        <f>'Formato 7 c)'!F28</f>
        <v>0</v>
      </c>
      <c r="U21" s="13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3">
        <f>'Formato 7 c)'!B29</f>
        <v>0</v>
      </c>
      <c r="Q22" s="13">
        <f>'Formato 7 c)'!C29</f>
        <v>0</v>
      </c>
      <c r="R22" s="13">
        <f>'Formato 7 c)'!D29</f>
        <v>0</v>
      </c>
      <c r="S22" s="13">
        <f>'Formato 7 c)'!E29</f>
        <v>0</v>
      </c>
      <c r="T22" s="13">
        <f>'Formato 7 c)'!F29</f>
        <v>0</v>
      </c>
      <c r="U22" s="13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3">
        <f>'Formato 7 c)'!B31</f>
        <v>94284466</v>
      </c>
      <c r="Q23" s="13">
        <f>'Formato 7 c)'!C31</f>
        <v>179062206</v>
      </c>
      <c r="R23" s="13">
        <f>'Formato 7 c)'!D31</f>
        <v>91311030</v>
      </c>
      <c r="S23" s="13">
        <f>'Formato 7 c)'!E31</f>
        <v>103615200</v>
      </c>
      <c r="T23" s="13">
        <f>'Formato 7 c)'!F31</f>
        <v>108444338</v>
      </c>
      <c r="U23" s="13">
        <f>'Formato 7 c)'!G31</f>
        <v>140406638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3">
        <f>'Formato 7 c)'!B33</f>
        <v>0</v>
      </c>
      <c r="Q24" s="13">
        <f>'Formato 7 c)'!C33</f>
        <v>0</v>
      </c>
      <c r="R24" s="13">
        <f>'Formato 7 c)'!D33</f>
        <v>0</v>
      </c>
      <c r="S24" s="13">
        <f>'Formato 7 c)'!E33</f>
        <v>0</v>
      </c>
      <c r="T24" s="13">
        <f>'Formato 7 c)'!F33</f>
        <v>0</v>
      </c>
      <c r="U24" s="13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3">
        <f>'Formato 7 c)'!B34</f>
        <v>0</v>
      </c>
      <c r="Q25" s="13">
        <f>'Formato 7 c)'!C34</f>
        <v>0</v>
      </c>
      <c r="R25" s="13">
        <f>'Formato 7 c)'!D34</f>
        <v>0</v>
      </c>
      <c r="S25" s="13">
        <f>'Formato 7 c)'!E34</f>
        <v>0</v>
      </c>
      <c r="T25" s="13">
        <f>'Formato 7 c)'!F34</f>
        <v>0</v>
      </c>
      <c r="U25" s="13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3">
        <f>'Formato 7 c)'!B35</f>
        <v>0</v>
      </c>
      <c r="Q26" s="13">
        <f>'Formato 7 c)'!C35</f>
        <v>0</v>
      </c>
      <c r="R26" s="13">
        <f>'Formato 7 c)'!D35</f>
        <v>0</v>
      </c>
      <c r="S26" s="13">
        <f>'Formato 7 c)'!E35</f>
        <v>0</v>
      </c>
      <c r="T26" s="13">
        <f>'Formato 7 c)'!F35</f>
        <v>0</v>
      </c>
      <c r="U26" s="13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3">
        <f>'Formato 7 c)'!B36</f>
        <v>0</v>
      </c>
      <c r="Q27" s="13">
        <f>'Formato 7 c)'!C36</f>
        <v>0</v>
      </c>
      <c r="R27" s="13">
        <f>'Formato 7 c)'!D36</f>
        <v>0</v>
      </c>
      <c r="S27" s="13">
        <f>'Formato 7 c)'!E36</f>
        <v>0</v>
      </c>
      <c r="T27" s="13">
        <f>'Formato 7 c)'!F36</f>
        <v>0</v>
      </c>
      <c r="U27" s="13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75" customFormat="1" ht="37.5" customHeight="1" x14ac:dyDescent="0.25">
      <c r="A1" s="141" t="s">
        <v>490</v>
      </c>
      <c r="B1" s="141"/>
      <c r="C1" s="141"/>
      <c r="D1" s="141"/>
      <c r="E1" s="141"/>
      <c r="F1" s="141"/>
      <c r="G1" s="141"/>
    </row>
    <row r="2" spans="1:7" x14ac:dyDescent="0.25">
      <c r="A2" s="126" t="str">
        <f>ENTIDAD</f>
        <v>Municipio de León, Gobierno del Estado de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491</v>
      </c>
      <c r="B3" s="130"/>
      <c r="C3" s="130"/>
      <c r="D3" s="130"/>
      <c r="E3" s="130"/>
      <c r="F3" s="130"/>
      <c r="G3" s="131"/>
    </row>
    <row r="4" spans="1:7" x14ac:dyDescent="0.25">
      <c r="A4" s="132" t="s">
        <v>118</v>
      </c>
      <c r="B4" s="133"/>
      <c r="C4" s="133"/>
      <c r="D4" s="133"/>
      <c r="E4" s="133"/>
      <c r="F4" s="133"/>
      <c r="G4" s="134"/>
    </row>
    <row r="5" spans="1:7" x14ac:dyDescent="0.25">
      <c r="A5" s="157" t="s">
        <v>3142</v>
      </c>
      <c r="B5" s="154" t="str">
        <f>ANIO5R</f>
        <v>2018 ¹ (c)</v>
      </c>
      <c r="C5" s="154" t="str">
        <f>ANIO4R</f>
        <v>2019 ¹ (c)</v>
      </c>
      <c r="D5" s="154" t="str">
        <f>ANIO3R</f>
        <v>2020 ¹ (c)</v>
      </c>
      <c r="E5" s="154" t="str">
        <f>ANIO2R</f>
        <v>2021 ¹ (c)</v>
      </c>
      <c r="F5" s="154" t="str">
        <f>ANIO1R</f>
        <v>2022 ¹ (c)</v>
      </c>
      <c r="G5" s="43">
        <f>ANIO_INFORME</f>
        <v>2023</v>
      </c>
    </row>
    <row r="6" spans="1:7" ht="32.1" customHeight="1" x14ac:dyDescent="0.25">
      <c r="A6" s="158"/>
      <c r="B6" s="155"/>
      <c r="C6" s="155"/>
      <c r="D6" s="155"/>
      <c r="E6" s="155"/>
      <c r="F6" s="155"/>
      <c r="G6" s="73" t="s">
        <v>3295</v>
      </c>
    </row>
    <row r="7" spans="1:7" x14ac:dyDescent="0.25">
      <c r="A7" s="44" t="s">
        <v>492</v>
      </c>
      <c r="B7" s="28">
        <f>SUM(B8:B16)</f>
        <v>58579689</v>
      </c>
      <c r="C7" s="28">
        <f t="shared" ref="C7:G7" si="0">SUM(C8:C16)</f>
        <v>171989466</v>
      </c>
      <c r="D7" s="28">
        <f t="shared" si="0"/>
        <v>70710890</v>
      </c>
      <c r="E7" s="28">
        <f t="shared" si="0"/>
        <v>68095482</v>
      </c>
      <c r="F7" s="28">
        <f t="shared" si="0"/>
        <v>70090734</v>
      </c>
      <c r="G7" s="28">
        <f t="shared" si="0"/>
        <v>82847747</v>
      </c>
    </row>
    <row r="8" spans="1:7" x14ac:dyDescent="0.25">
      <c r="A8" s="45" t="s">
        <v>454</v>
      </c>
      <c r="B8" s="50">
        <v>37047990</v>
      </c>
      <c r="C8" s="50">
        <v>42510759</v>
      </c>
      <c r="D8" s="50">
        <v>44642503</v>
      </c>
      <c r="E8" s="50">
        <v>47231488</v>
      </c>
      <c r="F8" s="50">
        <v>48168607</v>
      </c>
      <c r="G8" s="50">
        <v>51024506</v>
      </c>
    </row>
    <row r="9" spans="1:7" x14ac:dyDescent="0.25">
      <c r="A9" s="45" t="s">
        <v>455</v>
      </c>
      <c r="B9" s="50">
        <v>1347331</v>
      </c>
      <c r="C9" s="50">
        <v>1647759</v>
      </c>
      <c r="D9" s="50">
        <v>1011518</v>
      </c>
      <c r="E9" s="50">
        <v>1440425</v>
      </c>
      <c r="F9" s="50">
        <v>1934843</v>
      </c>
      <c r="G9" s="50">
        <v>2382228</v>
      </c>
    </row>
    <row r="10" spans="1:7" x14ac:dyDescent="0.25">
      <c r="A10" s="45" t="s">
        <v>456</v>
      </c>
      <c r="B10" s="50">
        <v>9011332</v>
      </c>
      <c r="C10" s="50">
        <v>9330984</v>
      </c>
      <c r="D10" s="50">
        <v>7262749</v>
      </c>
      <c r="E10" s="50">
        <v>9634200</v>
      </c>
      <c r="F10" s="50">
        <v>10154747</v>
      </c>
      <c r="G10" s="50">
        <v>11384863</v>
      </c>
    </row>
    <row r="11" spans="1:7" x14ac:dyDescent="0.25">
      <c r="A11" s="45" t="s">
        <v>457</v>
      </c>
      <c r="B11" s="50">
        <v>86341</v>
      </c>
      <c r="C11" s="50">
        <v>65001</v>
      </c>
      <c r="D11" s="50">
        <v>134456</v>
      </c>
      <c r="E11" s="50">
        <v>99900</v>
      </c>
      <c r="F11" s="50">
        <v>125831</v>
      </c>
      <c r="G11" s="50">
        <v>8857427</v>
      </c>
    </row>
    <row r="12" spans="1:7" x14ac:dyDescent="0.25">
      <c r="A12" s="45" t="s">
        <v>458</v>
      </c>
      <c r="B12" s="50">
        <v>8365240</v>
      </c>
      <c r="C12" s="50">
        <v>107807810</v>
      </c>
      <c r="D12" s="50">
        <v>15039479</v>
      </c>
      <c r="E12" s="50">
        <v>1173390</v>
      </c>
      <c r="F12" s="50">
        <v>3144162</v>
      </c>
      <c r="G12" s="50">
        <v>8373553</v>
      </c>
    </row>
    <row r="13" spans="1:7" x14ac:dyDescent="0.25">
      <c r="A13" s="45" t="s">
        <v>459</v>
      </c>
      <c r="B13" s="50">
        <v>2721455</v>
      </c>
      <c r="C13" s="50">
        <v>10627153</v>
      </c>
      <c r="D13" s="50">
        <v>2620185</v>
      </c>
      <c r="E13" s="50">
        <v>8516079</v>
      </c>
      <c r="F13" s="50">
        <v>6562544</v>
      </c>
      <c r="G13" s="50">
        <v>825170</v>
      </c>
    </row>
    <row r="14" spans="1:7" x14ac:dyDescent="0.25">
      <c r="A14" s="45" t="s">
        <v>460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</row>
    <row r="15" spans="1:7" x14ac:dyDescent="0.25">
      <c r="A15" s="45" t="s">
        <v>461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</row>
    <row r="16" spans="1:7" x14ac:dyDescent="0.25">
      <c r="A16" s="45" t="s">
        <v>462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</row>
    <row r="17" spans="1:7" x14ac:dyDescent="0.25">
      <c r="A17" s="46"/>
      <c r="B17" s="46"/>
      <c r="C17" s="46"/>
      <c r="D17" s="46"/>
      <c r="E17" s="46"/>
      <c r="F17" s="46"/>
      <c r="G17" s="46"/>
    </row>
    <row r="18" spans="1:7" x14ac:dyDescent="0.25">
      <c r="A18" s="47" t="s">
        <v>493</v>
      </c>
      <c r="B18" s="51">
        <f>SUM(B19:B27)</f>
        <v>0</v>
      </c>
      <c r="C18" s="51">
        <f t="shared" ref="C18:G18" si="1">SUM(C19:C27)</f>
        <v>0</v>
      </c>
      <c r="D18" s="51">
        <f t="shared" si="1"/>
        <v>0</v>
      </c>
      <c r="E18" s="51">
        <f t="shared" si="1"/>
        <v>0</v>
      </c>
      <c r="F18" s="51">
        <f t="shared" si="1"/>
        <v>0</v>
      </c>
      <c r="G18" s="51">
        <f t="shared" si="1"/>
        <v>0</v>
      </c>
    </row>
    <row r="19" spans="1:7" x14ac:dyDescent="0.25">
      <c r="A19" s="45" t="s">
        <v>454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 x14ac:dyDescent="0.25">
      <c r="A20" s="45" t="s">
        <v>455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</row>
    <row r="21" spans="1:7" x14ac:dyDescent="0.25">
      <c r="A21" s="45" t="s">
        <v>456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</row>
    <row r="22" spans="1:7" x14ac:dyDescent="0.25">
      <c r="A22" s="45" t="s">
        <v>457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</row>
    <row r="23" spans="1:7" x14ac:dyDescent="0.25">
      <c r="A23" s="45" t="s">
        <v>458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</row>
    <row r="24" spans="1:7" x14ac:dyDescent="0.25">
      <c r="A24" s="45" t="s">
        <v>459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</row>
    <row r="25" spans="1:7" x14ac:dyDescent="0.25">
      <c r="A25" s="45" t="s">
        <v>460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</row>
    <row r="26" spans="1:7" x14ac:dyDescent="0.25">
      <c r="A26" s="45" t="s">
        <v>464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</row>
    <row r="27" spans="1:7" x14ac:dyDescent="0.25">
      <c r="A27" s="45" t="s">
        <v>462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</row>
    <row r="28" spans="1:7" x14ac:dyDescent="0.25">
      <c r="A28" s="46"/>
      <c r="B28" s="46"/>
      <c r="C28" s="46"/>
      <c r="D28" s="46"/>
      <c r="E28" s="46"/>
      <c r="F28" s="46"/>
      <c r="G28" s="46"/>
    </row>
    <row r="29" spans="1:7" x14ac:dyDescent="0.25">
      <c r="A29" s="47" t="s">
        <v>494</v>
      </c>
      <c r="B29" s="50">
        <f>B7+B18</f>
        <v>58579689</v>
      </c>
      <c r="C29" s="50">
        <f t="shared" ref="C29:G29" si="2">C7+C18</f>
        <v>171989466</v>
      </c>
      <c r="D29" s="50">
        <f t="shared" si="2"/>
        <v>70710890</v>
      </c>
      <c r="E29" s="50">
        <f t="shared" si="2"/>
        <v>68095482</v>
      </c>
      <c r="F29" s="50">
        <f t="shared" si="2"/>
        <v>70090734</v>
      </c>
      <c r="G29" s="50">
        <f t="shared" si="2"/>
        <v>82847747</v>
      </c>
    </row>
    <row r="30" spans="1:7" x14ac:dyDescent="0.25">
      <c r="A30" s="49"/>
      <c r="B30" s="49"/>
      <c r="C30" s="49"/>
      <c r="D30" s="49"/>
      <c r="E30" s="49"/>
      <c r="F30" s="49"/>
      <c r="G30" s="49"/>
    </row>
    <row r="31" spans="1:7" x14ac:dyDescent="0.25">
      <c r="A31" s="74"/>
    </row>
    <row r="32" spans="1:7" x14ac:dyDescent="0.25">
      <c r="A32" s="153" t="s">
        <v>3292</v>
      </c>
      <c r="B32" s="153"/>
      <c r="C32" s="153"/>
      <c r="D32" s="153"/>
      <c r="E32" s="153"/>
      <c r="F32" s="153"/>
      <c r="G32" s="153"/>
    </row>
    <row r="33" spans="1:7" x14ac:dyDescent="0.25">
      <c r="A33" s="153" t="s">
        <v>3293</v>
      </c>
      <c r="B33" s="153"/>
      <c r="C33" s="153"/>
      <c r="D33" s="153"/>
      <c r="E33" s="153"/>
      <c r="F33" s="153"/>
      <c r="G33" s="15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3">
        <f>'Formato 7 d)'!B7</f>
        <v>58579689</v>
      </c>
      <c r="Q2" s="13">
        <f>'Formato 7 d)'!C7</f>
        <v>171989466</v>
      </c>
      <c r="R2" s="13">
        <f>'Formato 7 d)'!D7</f>
        <v>70710890</v>
      </c>
      <c r="S2" s="13">
        <f>'Formato 7 d)'!E7</f>
        <v>68095482</v>
      </c>
      <c r="T2" s="13">
        <f>'Formato 7 d)'!F7</f>
        <v>70090734</v>
      </c>
      <c r="U2" s="13">
        <f>'Formato 7 d)'!G7</f>
        <v>82847747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3">
        <f>'Formato 7 d)'!B8</f>
        <v>37047990</v>
      </c>
      <c r="Q3" s="13">
        <f>'Formato 7 d)'!C8</f>
        <v>42510759</v>
      </c>
      <c r="R3" s="13">
        <f>'Formato 7 d)'!D8</f>
        <v>44642503</v>
      </c>
      <c r="S3" s="13">
        <f>'Formato 7 d)'!E8</f>
        <v>47231488</v>
      </c>
      <c r="T3" s="13">
        <f>'Formato 7 d)'!F8</f>
        <v>48168607</v>
      </c>
      <c r="U3" s="13">
        <f>'Formato 7 d)'!G8</f>
        <v>51024506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3">
        <f>'Formato 7 d)'!B9</f>
        <v>1347331</v>
      </c>
      <c r="Q4" s="13">
        <f>'Formato 7 d)'!C9</f>
        <v>1647759</v>
      </c>
      <c r="R4" s="13">
        <f>'Formato 7 d)'!D9</f>
        <v>1011518</v>
      </c>
      <c r="S4" s="13">
        <f>'Formato 7 d)'!E9</f>
        <v>1440425</v>
      </c>
      <c r="T4" s="13">
        <f>'Formato 7 d)'!F9</f>
        <v>1934843</v>
      </c>
      <c r="U4" s="13">
        <f>'Formato 7 d)'!G9</f>
        <v>2382228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3">
        <f>'Formato 7 d)'!B10</f>
        <v>9011332</v>
      </c>
      <c r="Q5" s="13">
        <f>'Formato 7 d)'!C10</f>
        <v>9330984</v>
      </c>
      <c r="R5" s="13">
        <f>'Formato 7 d)'!D10</f>
        <v>7262749</v>
      </c>
      <c r="S5" s="13">
        <f>'Formato 7 d)'!E10</f>
        <v>9634200</v>
      </c>
      <c r="T5" s="13">
        <f>'Formato 7 d)'!F10</f>
        <v>10154747</v>
      </c>
      <c r="U5" s="13">
        <f>'Formato 7 d)'!G10</f>
        <v>11384863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3">
        <f>'Formato 7 d)'!B11</f>
        <v>86341</v>
      </c>
      <c r="Q6" s="13">
        <f>'Formato 7 d)'!C11</f>
        <v>65001</v>
      </c>
      <c r="R6" s="13">
        <f>'Formato 7 d)'!D11</f>
        <v>134456</v>
      </c>
      <c r="S6" s="13">
        <f>'Formato 7 d)'!E11</f>
        <v>99900</v>
      </c>
      <c r="T6" s="13">
        <f>'Formato 7 d)'!F11</f>
        <v>125831</v>
      </c>
      <c r="U6" s="13">
        <f>'Formato 7 d)'!G11</f>
        <v>8857427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3">
        <f>'Formato 7 d)'!B12</f>
        <v>8365240</v>
      </c>
      <c r="Q7" s="13">
        <f>'Formato 7 d)'!C12</f>
        <v>107807810</v>
      </c>
      <c r="R7" s="13">
        <f>'Formato 7 d)'!D12</f>
        <v>15039479</v>
      </c>
      <c r="S7" s="13">
        <f>'Formato 7 d)'!E12</f>
        <v>1173390</v>
      </c>
      <c r="T7" s="13">
        <f>'Formato 7 d)'!F12</f>
        <v>3144162</v>
      </c>
      <c r="U7" s="13">
        <f>'Formato 7 d)'!G12</f>
        <v>8373553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3">
        <f>'Formato 7 d)'!B13</f>
        <v>2721455</v>
      </c>
      <c r="Q8" s="13">
        <f>'Formato 7 d)'!C13</f>
        <v>10627153</v>
      </c>
      <c r="R8" s="13">
        <f>'Formato 7 d)'!D13</f>
        <v>2620185</v>
      </c>
      <c r="S8" s="13">
        <f>'Formato 7 d)'!E13</f>
        <v>8516079</v>
      </c>
      <c r="T8" s="13">
        <f>'Formato 7 d)'!F13</f>
        <v>6562544</v>
      </c>
      <c r="U8" s="13">
        <f>'Formato 7 d)'!G13</f>
        <v>825170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3">
        <f>'Formato 7 d)'!B14</f>
        <v>0</v>
      </c>
      <c r="Q9" s="13">
        <f>'Formato 7 d)'!C14</f>
        <v>0</v>
      </c>
      <c r="R9" s="13">
        <f>'Formato 7 d)'!D14</f>
        <v>0</v>
      </c>
      <c r="S9" s="13">
        <f>'Formato 7 d)'!E14</f>
        <v>0</v>
      </c>
      <c r="T9" s="13">
        <f>'Formato 7 d)'!F14</f>
        <v>0</v>
      </c>
      <c r="U9" s="13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3">
        <f>'Formato 7 d)'!B15</f>
        <v>0</v>
      </c>
      <c r="Q10" s="13">
        <f>'Formato 7 d)'!C15</f>
        <v>0</v>
      </c>
      <c r="R10" s="13">
        <f>'Formato 7 d)'!D15</f>
        <v>0</v>
      </c>
      <c r="S10" s="13">
        <f>'Formato 7 d)'!E15</f>
        <v>0</v>
      </c>
      <c r="T10" s="13">
        <f>'Formato 7 d)'!F15</f>
        <v>0</v>
      </c>
      <c r="U10" s="13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3">
        <f>'Formato 7 d)'!B16</f>
        <v>0</v>
      </c>
      <c r="Q11" s="13">
        <f>'Formato 7 d)'!C16</f>
        <v>0</v>
      </c>
      <c r="R11" s="13">
        <f>'Formato 7 d)'!D16</f>
        <v>0</v>
      </c>
      <c r="S11" s="13">
        <f>'Formato 7 d)'!E16</f>
        <v>0</v>
      </c>
      <c r="T11" s="13">
        <f>'Formato 7 d)'!F16</f>
        <v>0</v>
      </c>
      <c r="U11" s="13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3">
        <f>'Formato 7 d)'!B18</f>
        <v>0</v>
      </c>
      <c r="Q12" s="13">
        <f>'Formato 7 d)'!C18</f>
        <v>0</v>
      </c>
      <c r="R12" s="13">
        <f>'Formato 7 d)'!D18</f>
        <v>0</v>
      </c>
      <c r="S12" s="13">
        <f>'Formato 7 d)'!E18</f>
        <v>0</v>
      </c>
      <c r="T12" s="13">
        <f>'Formato 7 d)'!F18</f>
        <v>0</v>
      </c>
      <c r="U12" s="13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3">
        <f>'Formato 7 d)'!B19</f>
        <v>0</v>
      </c>
      <c r="Q13" s="13">
        <f>'Formato 7 d)'!C19</f>
        <v>0</v>
      </c>
      <c r="R13" s="13">
        <f>'Formato 7 d)'!D19</f>
        <v>0</v>
      </c>
      <c r="S13" s="13">
        <f>'Formato 7 d)'!E19</f>
        <v>0</v>
      </c>
      <c r="T13" s="13">
        <f>'Formato 7 d)'!F19</f>
        <v>0</v>
      </c>
      <c r="U13" s="13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3">
        <f>'Formato 7 d)'!B20</f>
        <v>0</v>
      </c>
      <c r="Q14" s="13">
        <f>'Formato 7 d)'!C20</f>
        <v>0</v>
      </c>
      <c r="R14" s="13">
        <f>'Formato 7 d)'!D20</f>
        <v>0</v>
      </c>
      <c r="S14" s="13">
        <f>'Formato 7 d)'!E20</f>
        <v>0</v>
      </c>
      <c r="T14" s="13">
        <f>'Formato 7 d)'!F20</f>
        <v>0</v>
      </c>
      <c r="U14" s="13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3">
        <f>'Formato 7 d)'!B21</f>
        <v>0</v>
      </c>
      <c r="Q15" s="13">
        <f>'Formato 7 d)'!C21</f>
        <v>0</v>
      </c>
      <c r="R15" s="13">
        <f>'Formato 7 d)'!D21</f>
        <v>0</v>
      </c>
      <c r="S15" s="13">
        <f>'Formato 7 d)'!E21</f>
        <v>0</v>
      </c>
      <c r="T15" s="13">
        <f>'Formato 7 d)'!F21</f>
        <v>0</v>
      </c>
      <c r="U15" s="13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3">
        <f>'Formato 7 d)'!B22</f>
        <v>0</v>
      </c>
      <c r="Q16" s="13">
        <f>'Formato 7 d)'!C22</f>
        <v>0</v>
      </c>
      <c r="R16" s="13">
        <f>'Formato 7 d)'!D22</f>
        <v>0</v>
      </c>
      <c r="S16" s="13">
        <f>'Formato 7 d)'!E22</f>
        <v>0</v>
      </c>
      <c r="T16" s="13">
        <f>'Formato 7 d)'!F22</f>
        <v>0</v>
      </c>
      <c r="U16" s="13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3">
        <f>'Formato 7 d)'!B23</f>
        <v>0</v>
      </c>
      <c r="Q17" s="13">
        <f>'Formato 7 d)'!C23</f>
        <v>0</v>
      </c>
      <c r="R17" s="13">
        <f>'Formato 7 d)'!D23</f>
        <v>0</v>
      </c>
      <c r="S17" s="13">
        <f>'Formato 7 d)'!E23</f>
        <v>0</v>
      </c>
      <c r="T17" s="13">
        <f>'Formato 7 d)'!F23</f>
        <v>0</v>
      </c>
      <c r="U17" s="13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3">
        <f>'Formato 7 d)'!B24</f>
        <v>0</v>
      </c>
      <c r="Q18" s="13">
        <f>'Formato 7 d)'!C24</f>
        <v>0</v>
      </c>
      <c r="R18" s="13">
        <f>'Formato 7 d)'!D24</f>
        <v>0</v>
      </c>
      <c r="S18" s="13">
        <f>'Formato 7 d)'!E24</f>
        <v>0</v>
      </c>
      <c r="T18" s="13">
        <f>'Formato 7 d)'!F24</f>
        <v>0</v>
      </c>
      <c r="U18" s="13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3">
        <f>'Formato 7 d)'!B25</f>
        <v>0</v>
      </c>
      <c r="Q19" s="13">
        <f>'Formato 7 d)'!C25</f>
        <v>0</v>
      </c>
      <c r="R19" s="13">
        <f>'Formato 7 d)'!D25</f>
        <v>0</v>
      </c>
      <c r="S19" s="13">
        <f>'Formato 7 d)'!E25</f>
        <v>0</v>
      </c>
      <c r="T19" s="13">
        <f>'Formato 7 d)'!F25</f>
        <v>0</v>
      </c>
      <c r="U19" s="13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3">
        <f>'Formato 7 d)'!B26</f>
        <v>0</v>
      </c>
      <c r="Q20" s="13">
        <f>'Formato 7 d)'!C26</f>
        <v>0</v>
      </c>
      <c r="R20" s="13">
        <f>'Formato 7 d)'!D26</f>
        <v>0</v>
      </c>
      <c r="S20" s="13">
        <f>'Formato 7 d)'!E26</f>
        <v>0</v>
      </c>
      <c r="T20" s="13">
        <f>'Formato 7 d)'!F26</f>
        <v>0</v>
      </c>
      <c r="U20" s="13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3">
        <f>'Formato 7 d)'!B27</f>
        <v>0</v>
      </c>
      <c r="Q21" s="13">
        <f>'Formato 7 d)'!C27</f>
        <v>0</v>
      </c>
      <c r="R21" s="13">
        <f>'Formato 7 d)'!D27</f>
        <v>0</v>
      </c>
      <c r="S21" s="13">
        <f>'Formato 7 d)'!E27</f>
        <v>0</v>
      </c>
      <c r="T21" s="13">
        <f>'Formato 7 d)'!F27</f>
        <v>0</v>
      </c>
      <c r="U21" s="13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3">
        <f>'Formato 7 d)'!B29</f>
        <v>58579689</v>
      </c>
      <c r="Q22" s="13">
        <f>'Formato 7 d)'!C29</f>
        <v>171989466</v>
      </c>
      <c r="R22" s="13">
        <f>'Formato 7 d)'!D29</f>
        <v>70710890</v>
      </c>
      <c r="S22" s="13">
        <f>'Formato 7 d)'!E29</f>
        <v>68095482</v>
      </c>
      <c r="T22" s="13">
        <f>'Formato 7 d)'!F29</f>
        <v>70090734</v>
      </c>
      <c r="U22" s="13">
        <f>'Formato 7 d)'!G29</f>
        <v>82847747</v>
      </c>
    </row>
    <row r="23" spans="1:21" x14ac:dyDescent="0.25">
      <c r="P23" s="13"/>
      <c r="Q23" s="13"/>
      <c r="R23" s="13"/>
      <c r="S23" s="13"/>
      <c r="T23" s="13"/>
      <c r="U23" s="13"/>
    </row>
    <row r="24" spans="1:21" x14ac:dyDescent="0.25">
      <c r="P24" s="13"/>
      <c r="Q24" s="13"/>
      <c r="R24" s="13"/>
      <c r="S24" s="13"/>
      <c r="T24" s="13"/>
      <c r="U24" s="13"/>
    </row>
    <row r="25" spans="1:21" x14ac:dyDescent="0.25">
      <c r="P25" s="13"/>
      <c r="Q25" s="13"/>
      <c r="R25" s="13"/>
      <c r="S25" s="13"/>
      <c r="T25" s="13"/>
      <c r="U25" s="13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sqref="A1:F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75" customFormat="1" ht="34.5" customHeight="1" x14ac:dyDescent="0.25">
      <c r="A1" s="135" t="s">
        <v>495</v>
      </c>
      <c r="B1" s="135"/>
      <c r="C1" s="135"/>
      <c r="D1" s="135"/>
      <c r="E1" s="135"/>
      <c r="F1" s="135"/>
      <c r="G1" s="90"/>
    </row>
    <row r="2" spans="1:7" x14ac:dyDescent="0.25">
      <c r="A2" s="126" t="str">
        <f>ENTE_PUBLICO</f>
        <v>Instituto Municipal de Vivienda de León, Guanajuato (IMUVI), Gobierno del Estado de Guanajuato</v>
      </c>
      <c r="B2" s="127"/>
      <c r="C2" s="127"/>
      <c r="D2" s="127"/>
      <c r="E2" s="127"/>
      <c r="F2" s="128"/>
    </row>
    <row r="3" spans="1:7" x14ac:dyDescent="0.25">
      <c r="A3" s="132" t="s">
        <v>496</v>
      </c>
      <c r="B3" s="133"/>
      <c r="C3" s="133"/>
      <c r="D3" s="133"/>
      <c r="E3" s="133"/>
      <c r="F3" s="134"/>
    </row>
    <row r="4" spans="1:7" ht="30" x14ac:dyDescent="0.25">
      <c r="A4" s="7"/>
      <c r="B4" s="7" t="s">
        <v>497</v>
      </c>
      <c r="C4" s="7" t="s">
        <v>498</v>
      </c>
      <c r="D4" s="7" t="s">
        <v>499</v>
      </c>
      <c r="E4" s="7" t="s">
        <v>500</v>
      </c>
      <c r="F4" s="7" t="s">
        <v>501</v>
      </c>
    </row>
    <row r="5" spans="1:7" x14ac:dyDescent="0.25">
      <c r="A5" s="99" t="s">
        <v>502</v>
      </c>
      <c r="B5" s="4"/>
      <c r="C5" s="4"/>
      <c r="D5" s="4"/>
      <c r="E5" s="4"/>
      <c r="F5" s="4"/>
    </row>
    <row r="6" spans="1:7" ht="30" x14ac:dyDescent="0.25">
      <c r="A6" s="54" t="s">
        <v>503</v>
      </c>
      <c r="B6" s="50" t="s">
        <v>3303</v>
      </c>
      <c r="C6" s="50" t="s">
        <v>3303</v>
      </c>
      <c r="D6" s="50" t="s">
        <v>3303</v>
      </c>
      <c r="E6" s="50" t="s">
        <v>3303</v>
      </c>
      <c r="F6" s="50" t="s">
        <v>3303</v>
      </c>
    </row>
    <row r="7" spans="1:7" x14ac:dyDescent="0.25">
      <c r="A7" s="54" t="s">
        <v>504</v>
      </c>
      <c r="B7" s="50"/>
      <c r="C7" s="50"/>
      <c r="D7" s="50"/>
      <c r="E7" s="50"/>
      <c r="F7" s="50"/>
    </row>
    <row r="8" spans="1:7" x14ac:dyDescent="0.25">
      <c r="A8" s="48"/>
      <c r="B8" s="46"/>
      <c r="C8" s="46"/>
      <c r="D8" s="46"/>
      <c r="E8" s="46"/>
      <c r="F8" s="46"/>
    </row>
    <row r="9" spans="1:7" x14ac:dyDescent="0.25">
      <c r="A9" s="99" t="s">
        <v>505</v>
      </c>
      <c r="B9" s="46"/>
      <c r="C9" s="46"/>
      <c r="D9" s="46"/>
      <c r="E9" s="46"/>
      <c r="F9" s="46"/>
    </row>
    <row r="10" spans="1:7" x14ac:dyDescent="0.25">
      <c r="A10" s="54" t="s">
        <v>506</v>
      </c>
      <c r="B10" s="50"/>
      <c r="C10" s="50"/>
      <c r="D10" s="50"/>
      <c r="E10" s="50"/>
      <c r="F10" s="50"/>
    </row>
    <row r="11" spans="1:7" x14ac:dyDescent="0.25">
      <c r="A11" s="58" t="s">
        <v>507</v>
      </c>
      <c r="B11" s="50"/>
      <c r="C11" s="50"/>
      <c r="D11" s="50"/>
      <c r="E11" s="50"/>
      <c r="F11" s="50"/>
    </row>
    <row r="12" spans="1:7" x14ac:dyDescent="0.25">
      <c r="A12" s="58" t="s">
        <v>508</v>
      </c>
      <c r="B12" s="50"/>
      <c r="C12" s="50"/>
      <c r="D12" s="50"/>
      <c r="E12" s="50"/>
      <c r="F12" s="50"/>
    </row>
    <row r="13" spans="1:7" x14ac:dyDescent="0.25">
      <c r="A13" s="58" t="s">
        <v>509</v>
      </c>
      <c r="B13" s="50"/>
      <c r="C13" s="50"/>
      <c r="D13" s="50"/>
      <c r="E13" s="50"/>
      <c r="F13" s="50"/>
    </row>
    <row r="14" spans="1:7" x14ac:dyDescent="0.25">
      <c r="A14" s="54" t="s">
        <v>510</v>
      </c>
      <c r="B14" s="50"/>
      <c r="C14" s="50"/>
      <c r="D14" s="50"/>
      <c r="E14" s="50"/>
      <c r="F14" s="50"/>
    </row>
    <row r="15" spans="1:7" x14ac:dyDescent="0.25">
      <c r="A15" s="58" t="s">
        <v>507</v>
      </c>
      <c r="B15" s="50"/>
      <c r="C15" s="50"/>
      <c r="D15" s="50"/>
      <c r="E15" s="50"/>
      <c r="F15" s="50"/>
    </row>
    <row r="16" spans="1:7" x14ac:dyDescent="0.25">
      <c r="A16" s="58" t="s">
        <v>508</v>
      </c>
      <c r="B16" s="50"/>
      <c r="C16" s="50"/>
      <c r="D16" s="50"/>
      <c r="E16" s="50"/>
      <c r="F16" s="50"/>
    </row>
    <row r="17" spans="1:6" x14ac:dyDescent="0.25">
      <c r="A17" s="58" t="s">
        <v>509</v>
      </c>
      <c r="B17" s="50"/>
      <c r="C17" s="50"/>
      <c r="D17" s="50"/>
      <c r="E17" s="50"/>
      <c r="F17" s="50"/>
    </row>
    <row r="18" spans="1:6" x14ac:dyDescent="0.25">
      <c r="A18" s="54" t="s">
        <v>511</v>
      </c>
      <c r="B18" s="118"/>
      <c r="C18" s="50"/>
      <c r="D18" s="50"/>
      <c r="E18" s="50"/>
      <c r="F18" s="50"/>
    </row>
    <row r="19" spans="1:6" x14ac:dyDescent="0.25">
      <c r="A19" s="54" t="s">
        <v>512</v>
      </c>
      <c r="B19" s="50"/>
      <c r="C19" s="50"/>
      <c r="D19" s="50"/>
      <c r="E19" s="50"/>
      <c r="F19" s="50"/>
    </row>
    <row r="20" spans="1:6" x14ac:dyDescent="0.25">
      <c r="A20" s="54" t="s">
        <v>513</v>
      </c>
      <c r="B20" s="119"/>
      <c r="C20" s="119"/>
      <c r="D20" s="119"/>
      <c r="E20" s="119"/>
      <c r="F20" s="119"/>
    </row>
    <row r="21" spans="1:6" x14ac:dyDescent="0.25">
      <c r="A21" s="54" t="s">
        <v>514</v>
      </c>
      <c r="B21" s="119"/>
      <c r="C21" s="119"/>
      <c r="D21" s="119"/>
      <c r="E21" s="119"/>
      <c r="F21" s="119"/>
    </row>
    <row r="22" spans="1:6" x14ac:dyDescent="0.25">
      <c r="A22" s="54" t="s">
        <v>515</v>
      </c>
      <c r="B22" s="119"/>
      <c r="C22" s="119"/>
      <c r="D22" s="119"/>
      <c r="E22" s="119"/>
      <c r="F22" s="119"/>
    </row>
    <row r="23" spans="1:6" x14ac:dyDescent="0.25">
      <c r="A23" s="54" t="s">
        <v>516</v>
      </c>
      <c r="B23" s="119"/>
      <c r="C23" s="119"/>
      <c r="D23" s="119"/>
      <c r="E23" s="119"/>
      <c r="F23" s="119"/>
    </row>
    <row r="24" spans="1:6" x14ac:dyDescent="0.25">
      <c r="A24" s="54" t="s">
        <v>517</v>
      </c>
      <c r="B24" s="120"/>
      <c r="C24" s="50"/>
      <c r="D24" s="50"/>
      <c r="E24" s="50"/>
      <c r="F24" s="50"/>
    </row>
    <row r="25" spans="1:6" x14ac:dyDescent="0.25">
      <c r="A25" s="54" t="s">
        <v>518</v>
      </c>
      <c r="B25" s="120"/>
      <c r="C25" s="50"/>
      <c r="D25" s="50"/>
      <c r="E25" s="50"/>
      <c r="F25" s="50"/>
    </row>
    <row r="26" spans="1:6" x14ac:dyDescent="0.25">
      <c r="A26" s="48"/>
      <c r="B26" s="46"/>
      <c r="C26" s="46"/>
      <c r="D26" s="46"/>
      <c r="E26" s="46"/>
      <c r="F26" s="46"/>
    </row>
    <row r="27" spans="1:6" x14ac:dyDescent="0.25">
      <c r="A27" s="99" t="s">
        <v>519</v>
      </c>
      <c r="B27" s="46"/>
      <c r="C27" s="46"/>
      <c r="D27" s="46"/>
      <c r="E27" s="46"/>
      <c r="F27" s="46"/>
    </row>
    <row r="28" spans="1:6" x14ac:dyDescent="0.25">
      <c r="A28" s="54" t="s">
        <v>520</v>
      </c>
      <c r="B28" s="50"/>
      <c r="C28" s="50"/>
      <c r="D28" s="50"/>
      <c r="E28" s="50"/>
      <c r="F28" s="50"/>
    </row>
    <row r="29" spans="1:6" x14ac:dyDescent="0.25">
      <c r="A29" s="48"/>
      <c r="B29" s="46"/>
      <c r="C29" s="46"/>
      <c r="D29" s="46"/>
      <c r="E29" s="46"/>
      <c r="F29" s="46"/>
    </row>
    <row r="30" spans="1:6" x14ac:dyDescent="0.25">
      <c r="A30" s="99" t="s">
        <v>521</v>
      </c>
      <c r="B30" s="46"/>
      <c r="C30" s="46"/>
      <c r="D30" s="46"/>
      <c r="E30" s="46"/>
      <c r="F30" s="46"/>
    </row>
    <row r="31" spans="1:6" x14ac:dyDescent="0.25">
      <c r="A31" s="54" t="s">
        <v>506</v>
      </c>
      <c r="B31" s="50"/>
      <c r="C31" s="50"/>
      <c r="D31" s="50"/>
      <c r="E31" s="50"/>
      <c r="F31" s="50"/>
    </row>
    <row r="32" spans="1:6" x14ac:dyDescent="0.25">
      <c r="A32" s="54" t="s">
        <v>510</v>
      </c>
      <c r="B32" s="50"/>
      <c r="C32" s="50"/>
      <c r="D32" s="50"/>
      <c r="E32" s="50"/>
      <c r="F32" s="50"/>
    </row>
    <row r="33" spans="1:6" x14ac:dyDescent="0.25">
      <c r="A33" s="54" t="s">
        <v>522</v>
      </c>
      <c r="B33" s="50"/>
      <c r="C33" s="50"/>
      <c r="D33" s="50"/>
      <c r="E33" s="50"/>
      <c r="F33" s="50"/>
    </row>
    <row r="34" spans="1:6" x14ac:dyDescent="0.25">
      <c r="A34" s="48"/>
      <c r="B34" s="46"/>
      <c r="C34" s="46"/>
      <c r="D34" s="46"/>
      <c r="E34" s="46"/>
      <c r="F34" s="46"/>
    </row>
    <row r="35" spans="1:6" x14ac:dyDescent="0.25">
      <c r="A35" s="99" t="s">
        <v>523</v>
      </c>
      <c r="B35" s="46"/>
      <c r="C35" s="46"/>
      <c r="D35" s="46"/>
      <c r="E35" s="46"/>
      <c r="F35" s="46"/>
    </row>
    <row r="36" spans="1:6" x14ac:dyDescent="0.25">
      <c r="A36" s="54" t="s">
        <v>524</v>
      </c>
      <c r="B36" s="50"/>
      <c r="C36" s="50"/>
      <c r="D36" s="50"/>
      <c r="E36" s="50"/>
      <c r="F36" s="50"/>
    </row>
    <row r="37" spans="1:6" x14ac:dyDescent="0.25">
      <c r="A37" s="54" t="s">
        <v>525</v>
      </c>
      <c r="B37" s="50"/>
      <c r="C37" s="50"/>
      <c r="D37" s="50"/>
      <c r="E37" s="50"/>
      <c r="F37" s="50"/>
    </row>
    <row r="38" spans="1:6" x14ac:dyDescent="0.25">
      <c r="A38" s="54" t="s">
        <v>526</v>
      </c>
      <c r="B38" s="120"/>
      <c r="C38" s="50"/>
      <c r="D38" s="50"/>
      <c r="E38" s="50"/>
      <c r="F38" s="50"/>
    </row>
    <row r="39" spans="1:6" x14ac:dyDescent="0.25">
      <c r="A39" s="48"/>
      <c r="B39" s="46"/>
      <c r="C39" s="46"/>
      <c r="D39" s="46"/>
      <c r="E39" s="46"/>
      <c r="F39" s="46"/>
    </row>
    <row r="40" spans="1:6" x14ac:dyDescent="0.25">
      <c r="A40" s="99" t="s">
        <v>527</v>
      </c>
      <c r="B40" s="50"/>
      <c r="C40" s="50"/>
      <c r="D40" s="50"/>
      <c r="E40" s="50"/>
      <c r="F40" s="50"/>
    </row>
    <row r="41" spans="1:6" x14ac:dyDescent="0.25">
      <c r="A41" s="48"/>
      <c r="B41" s="46"/>
      <c r="C41" s="46"/>
      <c r="D41" s="46"/>
      <c r="E41" s="46"/>
      <c r="F41" s="46"/>
    </row>
    <row r="42" spans="1:6" x14ac:dyDescent="0.25">
      <c r="A42" s="99" t="s">
        <v>528</v>
      </c>
      <c r="B42" s="46"/>
      <c r="C42" s="46"/>
      <c r="D42" s="46"/>
      <c r="E42" s="46"/>
      <c r="F42" s="46"/>
    </row>
    <row r="43" spans="1:6" x14ac:dyDescent="0.25">
      <c r="A43" s="54" t="s">
        <v>529</v>
      </c>
      <c r="B43" s="50"/>
      <c r="C43" s="50"/>
      <c r="D43" s="50"/>
      <c r="E43" s="50"/>
      <c r="F43" s="50"/>
    </row>
    <row r="44" spans="1:6" x14ac:dyDescent="0.25">
      <c r="A44" s="54" t="s">
        <v>530</v>
      </c>
      <c r="B44" s="50"/>
      <c r="C44" s="50"/>
      <c r="D44" s="50"/>
      <c r="E44" s="50"/>
      <c r="F44" s="50"/>
    </row>
    <row r="45" spans="1:6" x14ac:dyDescent="0.25">
      <c r="A45" s="54" t="s">
        <v>531</v>
      </c>
      <c r="B45" s="50"/>
      <c r="C45" s="50"/>
      <c r="D45" s="50"/>
      <c r="E45" s="50"/>
      <c r="F45" s="50"/>
    </row>
    <row r="46" spans="1:6" x14ac:dyDescent="0.25">
      <c r="A46" s="48"/>
      <c r="B46" s="46"/>
      <c r="C46" s="46"/>
      <c r="D46" s="46"/>
      <c r="E46" s="46"/>
      <c r="F46" s="46"/>
    </row>
    <row r="47" spans="1:6" ht="30" x14ac:dyDescent="0.25">
      <c r="A47" s="99" t="s">
        <v>532</v>
      </c>
      <c r="B47" s="46"/>
      <c r="C47" s="46"/>
      <c r="D47" s="46"/>
      <c r="E47" s="46"/>
      <c r="F47" s="46"/>
    </row>
    <row r="48" spans="1:6" x14ac:dyDescent="0.25">
      <c r="A48" s="54" t="s">
        <v>530</v>
      </c>
      <c r="B48" s="119"/>
      <c r="C48" s="119"/>
      <c r="D48" s="119"/>
      <c r="E48" s="119"/>
      <c r="F48" s="119"/>
    </row>
    <row r="49" spans="1:6" x14ac:dyDescent="0.25">
      <c r="A49" s="54" t="s">
        <v>531</v>
      </c>
      <c r="B49" s="119"/>
      <c r="C49" s="119"/>
      <c r="D49" s="119"/>
      <c r="E49" s="119"/>
      <c r="F49" s="119"/>
    </row>
    <row r="50" spans="1:6" x14ac:dyDescent="0.25">
      <c r="A50" s="48"/>
      <c r="B50" s="46"/>
      <c r="C50" s="46"/>
      <c r="D50" s="46"/>
      <c r="E50" s="46"/>
      <c r="F50" s="46"/>
    </row>
    <row r="51" spans="1:6" x14ac:dyDescent="0.25">
      <c r="A51" s="99" t="s">
        <v>533</v>
      </c>
      <c r="B51" s="46"/>
      <c r="C51" s="46"/>
      <c r="D51" s="46"/>
      <c r="E51" s="46"/>
      <c r="F51" s="46"/>
    </row>
    <row r="52" spans="1:6" x14ac:dyDescent="0.25">
      <c r="A52" s="54" t="s">
        <v>530</v>
      </c>
      <c r="B52" s="50"/>
      <c r="C52" s="50"/>
      <c r="D52" s="50"/>
      <c r="E52" s="50"/>
      <c r="F52" s="50"/>
    </row>
    <row r="53" spans="1:6" x14ac:dyDescent="0.25">
      <c r="A53" s="54" t="s">
        <v>531</v>
      </c>
      <c r="B53" s="50"/>
      <c r="C53" s="50"/>
      <c r="D53" s="50"/>
      <c r="E53" s="50"/>
      <c r="F53" s="50"/>
    </row>
    <row r="54" spans="1:6" x14ac:dyDescent="0.25">
      <c r="A54" s="54" t="s">
        <v>534</v>
      </c>
      <c r="B54" s="50"/>
      <c r="C54" s="50"/>
      <c r="D54" s="50"/>
      <c r="E54" s="50"/>
      <c r="F54" s="50"/>
    </row>
    <row r="55" spans="1:6" x14ac:dyDescent="0.25">
      <c r="A55" s="48"/>
      <c r="B55" s="46"/>
      <c r="C55" s="46"/>
      <c r="D55" s="46"/>
      <c r="E55" s="46"/>
      <c r="F55" s="46"/>
    </row>
    <row r="56" spans="1:6" x14ac:dyDescent="0.25">
      <c r="A56" s="99" t="s">
        <v>535</v>
      </c>
      <c r="B56" s="46"/>
      <c r="C56" s="46"/>
      <c r="D56" s="46"/>
      <c r="E56" s="46"/>
      <c r="F56" s="46"/>
    </row>
    <row r="57" spans="1:6" x14ac:dyDescent="0.25">
      <c r="A57" s="54" t="s">
        <v>530</v>
      </c>
      <c r="B57" s="50"/>
      <c r="C57" s="50"/>
      <c r="D57" s="50"/>
      <c r="E57" s="50"/>
      <c r="F57" s="50"/>
    </row>
    <row r="58" spans="1:6" x14ac:dyDescent="0.25">
      <c r="A58" s="54" t="s">
        <v>531</v>
      </c>
      <c r="B58" s="50"/>
      <c r="C58" s="50"/>
      <c r="D58" s="50"/>
      <c r="E58" s="50"/>
      <c r="F58" s="50"/>
    </row>
    <row r="59" spans="1:6" x14ac:dyDescent="0.25">
      <c r="A59" s="48"/>
      <c r="B59" s="46"/>
      <c r="C59" s="46"/>
      <c r="D59" s="46"/>
      <c r="E59" s="46"/>
      <c r="F59" s="46"/>
    </row>
    <row r="60" spans="1:6" x14ac:dyDescent="0.25">
      <c r="A60" s="99" t="s">
        <v>536</v>
      </c>
      <c r="B60" s="46"/>
      <c r="C60" s="46"/>
      <c r="D60" s="46"/>
      <c r="E60" s="46"/>
      <c r="F60" s="46"/>
    </row>
    <row r="61" spans="1:6" x14ac:dyDescent="0.25">
      <c r="A61" s="54" t="s">
        <v>537</v>
      </c>
      <c r="B61" s="50"/>
      <c r="C61" s="50"/>
      <c r="D61" s="50"/>
      <c r="E61" s="50"/>
      <c r="F61" s="50"/>
    </row>
    <row r="62" spans="1:6" x14ac:dyDescent="0.25">
      <c r="A62" s="54" t="s">
        <v>538</v>
      </c>
      <c r="B62" s="120"/>
      <c r="C62" s="50"/>
      <c r="D62" s="50"/>
      <c r="E62" s="50"/>
      <c r="F62" s="50"/>
    </row>
    <row r="63" spans="1:6" x14ac:dyDescent="0.25">
      <c r="A63" s="48"/>
      <c r="B63" s="46"/>
      <c r="C63" s="46"/>
      <c r="D63" s="46"/>
      <c r="E63" s="46"/>
      <c r="F63" s="46"/>
    </row>
    <row r="64" spans="1:6" x14ac:dyDescent="0.25">
      <c r="A64" s="99" t="s">
        <v>539</v>
      </c>
      <c r="B64" s="46"/>
      <c r="C64" s="46"/>
      <c r="D64" s="46"/>
      <c r="E64" s="46"/>
      <c r="F64" s="46"/>
    </row>
    <row r="65" spans="1:6" x14ac:dyDescent="0.25">
      <c r="A65" s="54" t="s">
        <v>540</v>
      </c>
      <c r="B65" s="50"/>
      <c r="C65" s="50"/>
      <c r="D65" s="50"/>
      <c r="E65" s="50"/>
      <c r="F65" s="50"/>
    </row>
    <row r="66" spans="1:6" x14ac:dyDescent="0.25">
      <c r="A66" s="54" t="s">
        <v>541</v>
      </c>
      <c r="B66" s="50"/>
      <c r="C66" s="50"/>
      <c r="D66" s="50"/>
      <c r="E66" s="50"/>
      <c r="F66" s="50"/>
    </row>
    <row r="67" spans="1:6" x14ac:dyDescent="0.25">
      <c r="A67" s="115"/>
      <c r="B67" s="49"/>
      <c r="C67" s="49"/>
      <c r="D67" s="49"/>
      <c r="E67" s="49"/>
      <c r="F67" s="49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7" t="s">
        <v>3279</v>
      </c>
      <c r="Q1" s="7" t="s">
        <v>3280</v>
      </c>
      <c r="R1" s="7" t="s">
        <v>3281</v>
      </c>
      <c r="S1" s="7" t="s">
        <v>3282</v>
      </c>
      <c r="T1" s="7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3"/>
      <c r="Q2" s="13"/>
      <c r="R2" s="13"/>
      <c r="S2" s="13"/>
      <c r="T2" s="13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3" t="str">
        <f>'Formato 8'!B6</f>
        <v>No aplica</v>
      </c>
      <c r="Q3" s="13" t="str">
        <f>'Formato 8'!C6</f>
        <v>No aplica</v>
      </c>
      <c r="R3" s="13" t="str">
        <f>'Formato 8'!D6</f>
        <v>No aplica</v>
      </c>
      <c r="S3" s="13" t="str">
        <f>'Formato 8'!E6</f>
        <v>No aplica</v>
      </c>
      <c r="T3" s="13" t="str">
        <f>'Formato 8'!F6</f>
        <v>No aplica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3">
        <f>'Formato 8'!B7</f>
        <v>0</v>
      </c>
      <c r="Q4" s="13">
        <f>'Formato 8'!C7</f>
        <v>0</v>
      </c>
      <c r="R4" s="13">
        <f>'Formato 8'!D7</f>
        <v>0</v>
      </c>
      <c r="S4" s="13">
        <f>'Formato 8'!E7</f>
        <v>0</v>
      </c>
      <c r="T4" s="13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3"/>
      <c r="Q5" s="13"/>
      <c r="R5" s="13"/>
      <c r="S5" s="13"/>
      <c r="T5" s="13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3">
        <f>'Formato 8'!B10</f>
        <v>0</v>
      </c>
      <c r="Q6" s="13">
        <f>'Formato 8'!C10</f>
        <v>0</v>
      </c>
      <c r="R6" s="13">
        <f>'Formato 8'!D10</f>
        <v>0</v>
      </c>
      <c r="S6" s="13">
        <f>'Formato 8'!E10</f>
        <v>0</v>
      </c>
      <c r="T6" s="13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3">
        <f>'Formato 8'!B11</f>
        <v>0</v>
      </c>
      <c r="Q7" s="13">
        <f>'Formato 8'!C11</f>
        <v>0</v>
      </c>
      <c r="R7" s="13">
        <f>'Formato 8'!D11</f>
        <v>0</v>
      </c>
      <c r="S7" s="13">
        <f>'Formato 8'!E11</f>
        <v>0</v>
      </c>
      <c r="T7" s="13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3">
        <f>'Formato 8'!B12</f>
        <v>0</v>
      </c>
      <c r="Q8" s="13">
        <f>'Formato 8'!C12</f>
        <v>0</v>
      </c>
      <c r="R8" s="13">
        <f>'Formato 8'!D12</f>
        <v>0</v>
      </c>
      <c r="S8" s="13">
        <f>'Formato 8'!E12</f>
        <v>0</v>
      </c>
      <c r="T8" s="13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3">
        <f>'Formato 8'!B13</f>
        <v>0</v>
      </c>
      <c r="Q9" s="13">
        <f>'Formato 8'!C13</f>
        <v>0</v>
      </c>
      <c r="R9" s="13">
        <f>'Formato 8'!D13</f>
        <v>0</v>
      </c>
      <c r="S9" s="13">
        <f>'Formato 8'!E13</f>
        <v>0</v>
      </c>
      <c r="T9" s="13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3">
        <f>'Formato 8'!B14</f>
        <v>0</v>
      </c>
      <c r="Q10" s="13">
        <f>'Formato 8'!C14</f>
        <v>0</v>
      </c>
      <c r="R10" s="13">
        <f>'Formato 8'!D14</f>
        <v>0</v>
      </c>
      <c r="S10" s="13">
        <f>'Formato 8'!E14</f>
        <v>0</v>
      </c>
      <c r="T10" s="13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3">
        <f>'Formato 8'!B15</f>
        <v>0</v>
      </c>
      <c r="Q11" s="13">
        <f>'Formato 8'!C15</f>
        <v>0</v>
      </c>
      <c r="R11" s="13">
        <f>'Formato 8'!D15</f>
        <v>0</v>
      </c>
      <c r="S11" s="13">
        <f>'Formato 8'!E15</f>
        <v>0</v>
      </c>
      <c r="T11" s="13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3">
        <f>'Formato 8'!B16</f>
        <v>0</v>
      </c>
      <c r="Q12" s="13">
        <f>'Formato 8'!C16</f>
        <v>0</v>
      </c>
      <c r="R12" s="13">
        <f>'Formato 8'!D16</f>
        <v>0</v>
      </c>
      <c r="S12" s="13">
        <f>'Formato 8'!E16</f>
        <v>0</v>
      </c>
      <c r="T12" s="13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3">
        <f>'Formato 8'!B17</f>
        <v>0</v>
      </c>
      <c r="Q13" s="13">
        <f>'Formato 8'!C17</f>
        <v>0</v>
      </c>
      <c r="R13" s="13">
        <f>'Formato 8'!D17</f>
        <v>0</v>
      </c>
      <c r="S13" s="13">
        <f>'Formato 8'!E17</f>
        <v>0</v>
      </c>
      <c r="T13" s="13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3">
        <f>'Formato 8'!B18</f>
        <v>0</v>
      </c>
      <c r="Q14" s="13">
        <f>'Formato 8'!C18</f>
        <v>0</v>
      </c>
      <c r="R14" s="13">
        <f>'Formato 8'!D18</f>
        <v>0</v>
      </c>
      <c r="S14" s="13">
        <f>'Formato 8'!E18</f>
        <v>0</v>
      </c>
      <c r="T14" s="13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3">
        <f>'Formato 8'!B19</f>
        <v>0</v>
      </c>
      <c r="Q15" s="13">
        <f>'Formato 8'!C19</f>
        <v>0</v>
      </c>
      <c r="R15" s="13">
        <f>'Formato 8'!D19</f>
        <v>0</v>
      </c>
      <c r="S15" s="13">
        <f>'Formato 8'!E19</f>
        <v>0</v>
      </c>
      <c r="T15" s="13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3">
        <f>'Formato 8'!B20</f>
        <v>0</v>
      </c>
      <c r="Q16" s="13">
        <f>'Formato 8'!C20</f>
        <v>0</v>
      </c>
      <c r="R16" s="13">
        <f>'Formato 8'!D20</f>
        <v>0</v>
      </c>
      <c r="S16" s="13">
        <f>'Formato 8'!E20</f>
        <v>0</v>
      </c>
      <c r="T16" s="13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3">
        <f>'Formato 8'!B21</f>
        <v>0</v>
      </c>
      <c r="Q17" s="13">
        <f>'Formato 8'!C21</f>
        <v>0</v>
      </c>
      <c r="R17" s="13">
        <f>'Formato 8'!D21</f>
        <v>0</v>
      </c>
      <c r="S17" s="13">
        <f>'Formato 8'!E21</f>
        <v>0</v>
      </c>
      <c r="T17" s="13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3">
        <f>'Formato 8'!B22</f>
        <v>0</v>
      </c>
      <c r="Q18" s="13">
        <f>'Formato 8'!C22</f>
        <v>0</v>
      </c>
      <c r="R18" s="13">
        <f>'Formato 8'!D22</f>
        <v>0</v>
      </c>
      <c r="S18" s="13">
        <f>'Formato 8'!E22</f>
        <v>0</v>
      </c>
      <c r="T18" s="13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3">
        <f>'Formato 8'!B23</f>
        <v>0</v>
      </c>
      <c r="Q19" s="13">
        <f>'Formato 8'!C23</f>
        <v>0</v>
      </c>
      <c r="R19" s="13">
        <f>'Formato 8'!D23</f>
        <v>0</v>
      </c>
      <c r="S19" s="13">
        <f>'Formato 8'!E23</f>
        <v>0</v>
      </c>
      <c r="T19" s="13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3">
        <f>'Formato 8'!B24</f>
        <v>0</v>
      </c>
      <c r="Q20" s="13">
        <f>'Formato 8'!C24</f>
        <v>0</v>
      </c>
      <c r="R20" s="13">
        <f>'Formato 8'!D24</f>
        <v>0</v>
      </c>
      <c r="S20" s="13">
        <f>'Formato 8'!E24</f>
        <v>0</v>
      </c>
      <c r="T20" s="13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3">
        <f>'Formato 8'!B25</f>
        <v>0</v>
      </c>
      <c r="Q21" s="13">
        <f>'Formato 8'!C25</f>
        <v>0</v>
      </c>
      <c r="R21" s="13">
        <f>'Formato 8'!D25</f>
        <v>0</v>
      </c>
      <c r="S21" s="13">
        <f>'Formato 8'!E25</f>
        <v>0</v>
      </c>
      <c r="T21" s="13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3"/>
      <c r="Q22" s="13"/>
      <c r="R22" s="13"/>
      <c r="S22" s="13"/>
      <c r="T22" s="13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3">
        <f>'Formato 8'!B28</f>
        <v>0</v>
      </c>
      <c r="Q23" s="13">
        <f>'Formato 8'!C28</f>
        <v>0</v>
      </c>
      <c r="R23" s="13">
        <f>'Formato 8'!D28</f>
        <v>0</v>
      </c>
      <c r="S23" s="13">
        <f>'Formato 8'!E28</f>
        <v>0</v>
      </c>
      <c r="T23" s="13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3"/>
      <c r="Q24" s="13"/>
      <c r="R24" s="13"/>
      <c r="S24" s="13"/>
      <c r="T24" s="13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3">
        <f>'Formato 8'!B31</f>
        <v>0</v>
      </c>
      <c r="Q25" s="13">
        <f>'Formato 8'!C31</f>
        <v>0</v>
      </c>
      <c r="R25" s="13">
        <f>'Formato 8'!D31</f>
        <v>0</v>
      </c>
      <c r="S25" s="13">
        <f>'Formato 8'!E31</f>
        <v>0</v>
      </c>
      <c r="T25" s="13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3">
        <f>'Formato 8'!B32</f>
        <v>0</v>
      </c>
      <c r="Q26" s="13">
        <f>'Formato 8'!C32</f>
        <v>0</v>
      </c>
      <c r="R26" s="13">
        <f>'Formato 8'!D32</f>
        <v>0</v>
      </c>
      <c r="S26" s="13">
        <f>'Formato 8'!E32</f>
        <v>0</v>
      </c>
      <c r="T26" s="13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3">
        <f>'Formato 8'!B33</f>
        <v>0</v>
      </c>
      <c r="Q27" s="13">
        <f>'Formato 8'!C33</f>
        <v>0</v>
      </c>
      <c r="R27" s="13">
        <f>'Formato 8'!D33</f>
        <v>0</v>
      </c>
      <c r="S27" s="13">
        <f>'Formato 8'!E33</f>
        <v>0</v>
      </c>
      <c r="T27" s="13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3"/>
      <c r="Q28" s="13"/>
      <c r="R28" s="13"/>
      <c r="S28" s="13"/>
      <c r="T28" s="13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3">
        <f>'Formato 8'!B36</f>
        <v>0</v>
      </c>
      <c r="Q29" s="13">
        <f>'Formato 8'!C36</f>
        <v>0</v>
      </c>
      <c r="R29" s="13">
        <f>'Formato 8'!D36</f>
        <v>0</v>
      </c>
      <c r="S29" s="13">
        <f>'Formato 8'!E36</f>
        <v>0</v>
      </c>
      <c r="T29" s="13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3">
        <f>'Formato 8'!B37</f>
        <v>0</v>
      </c>
      <c r="Q30" s="13">
        <f>'Formato 8'!C37</f>
        <v>0</v>
      </c>
      <c r="R30" s="13">
        <f>'Formato 8'!D37</f>
        <v>0</v>
      </c>
      <c r="S30" s="13">
        <f>'Formato 8'!E37</f>
        <v>0</v>
      </c>
      <c r="T30" s="13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3">
        <f>'Formato 8'!B38</f>
        <v>0</v>
      </c>
      <c r="Q31" s="13">
        <f>'Formato 8'!C38</f>
        <v>0</v>
      </c>
      <c r="R31" s="13">
        <f>'Formato 8'!D38</f>
        <v>0</v>
      </c>
      <c r="S31" s="13">
        <f>'Formato 8'!E38</f>
        <v>0</v>
      </c>
      <c r="T31" s="13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3">
        <f>'Formato 8'!B40</f>
        <v>0</v>
      </c>
      <c r="Q32" s="13">
        <f>'Formato 8'!C40</f>
        <v>0</v>
      </c>
      <c r="R32" s="13">
        <f>'Formato 8'!D40</f>
        <v>0</v>
      </c>
      <c r="S32" s="13">
        <f>'Formato 8'!E40</f>
        <v>0</v>
      </c>
      <c r="T32" s="13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3"/>
      <c r="Q33" s="13"/>
      <c r="R33" s="13"/>
      <c r="S33" s="13"/>
      <c r="T33" s="13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3">
        <f>'Formato 8'!B43</f>
        <v>0</v>
      </c>
      <c r="Q34" s="13">
        <f>'Formato 8'!C43</f>
        <v>0</v>
      </c>
      <c r="R34" s="13">
        <f>'Formato 8'!D43</f>
        <v>0</v>
      </c>
      <c r="S34" s="13">
        <f>'Formato 8'!E43</f>
        <v>0</v>
      </c>
      <c r="T34" s="13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3">
        <f>'Formato 8'!B44</f>
        <v>0</v>
      </c>
      <c r="Q35" s="13">
        <f>'Formato 8'!C44</f>
        <v>0</v>
      </c>
      <c r="R35" s="13">
        <f>'Formato 8'!D44</f>
        <v>0</v>
      </c>
      <c r="S35" s="13">
        <f>'Formato 8'!E44</f>
        <v>0</v>
      </c>
      <c r="T35" s="13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3">
        <f>'Formato 8'!B45</f>
        <v>0</v>
      </c>
      <c r="Q36" s="13">
        <f>'Formato 8'!C45</f>
        <v>0</v>
      </c>
      <c r="R36" s="13">
        <f>'Formato 8'!D45</f>
        <v>0</v>
      </c>
      <c r="S36" s="13">
        <f>'Formato 8'!E45</f>
        <v>0</v>
      </c>
      <c r="T36" s="13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3"/>
      <c r="Q37" s="13"/>
      <c r="R37" s="13"/>
      <c r="S37" s="13"/>
      <c r="T37" s="13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3">
        <f>'Formato 8'!B48</f>
        <v>0</v>
      </c>
      <c r="Q38" s="13">
        <f>'Formato 8'!C48</f>
        <v>0</v>
      </c>
      <c r="R38" s="13">
        <f>'Formato 8'!D48</f>
        <v>0</v>
      </c>
      <c r="S38" s="13">
        <f>'Formato 8'!E48</f>
        <v>0</v>
      </c>
      <c r="T38" s="13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3">
        <f>'Formato 8'!B49</f>
        <v>0</v>
      </c>
      <c r="Q39" s="13">
        <f>'Formato 8'!C49</f>
        <v>0</v>
      </c>
      <c r="R39" s="13">
        <f>'Formato 8'!D49</f>
        <v>0</v>
      </c>
      <c r="S39" s="13">
        <f>'Formato 8'!E49</f>
        <v>0</v>
      </c>
      <c r="T39" s="13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3"/>
      <c r="Q40" s="13"/>
      <c r="R40" s="13"/>
      <c r="S40" s="13"/>
      <c r="T40" s="13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3">
        <f>'Formato 8'!B52</f>
        <v>0</v>
      </c>
      <c r="Q41" s="13">
        <f>'Formato 8'!C52</f>
        <v>0</v>
      </c>
      <c r="R41" s="13">
        <f>'Formato 8'!D52</f>
        <v>0</v>
      </c>
      <c r="S41" s="13">
        <f>'Formato 8'!E52</f>
        <v>0</v>
      </c>
      <c r="T41" s="13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3">
        <f>'Formato 8'!B53</f>
        <v>0</v>
      </c>
      <c r="Q42" s="13">
        <f>'Formato 8'!C53</f>
        <v>0</v>
      </c>
      <c r="R42" s="13">
        <f>'Formato 8'!D53</f>
        <v>0</v>
      </c>
      <c r="S42" s="13">
        <f>'Formato 8'!E53</f>
        <v>0</v>
      </c>
      <c r="T42" s="13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3">
        <f>'Formato 8'!B54</f>
        <v>0</v>
      </c>
      <c r="Q43" s="13">
        <f>'Formato 8'!C54</f>
        <v>0</v>
      </c>
      <c r="R43" s="13">
        <f>'Formato 8'!D54</f>
        <v>0</v>
      </c>
      <c r="S43" s="13">
        <f>'Formato 8'!E54</f>
        <v>0</v>
      </c>
      <c r="T43" s="13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3"/>
      <c r="Q44" s="13"/>
      <c r="R44" s="13"/>
      <c r="S44" s="13"/>
      <c r="T44" s="13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3">
        <f>'Formato 8'!B57</f>
        <v>0</v>
      </c>
      <c r="Q45" s="13">
        <f>'Formato 8'!C57</f>
        <v>0</v>
      </c>
      <c r="R45" s="13">
        <f>'Formato 8'!D57</f>
        <v>0</v>
      </c>
      <c r="S45" s="13">
        <f>'Formato 8'!E57</f>
        <v>0</v>
      </c>
      <c r="T45" s="13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3">
        <f>'Formato 8'!B58</f>
        <v>0</v>
      </c>
      <c r="Q46" s="13">
        <f>'Formato 8'!C58</f>
        <v>0</v>
      </c>
      <c r="R46" s="13">
        <f>'Formato 8'!D58</f>
        <v>0</v>
      </c>
      <c r="S46" s="13">
        <f>'Formato 8'!E58</f>
        <v>0</v>
      </c>
      <c r="T46" s="13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3"/>
      <c r="Q47" s="13"/>
      <c r="R47" s="13"/>
      <c r="S47" s="13"/>
      <c r="T47" s="13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3">
        <f>'Formato 8'!B61</f>
        <v>0</v>
      </c>
      <c r="Q48" s="13">
        <f>'Formato 8'!C61</f>
        <v>0</v>
      </c>
      <c r="R48" s="13">
        <f>'Formato 8'!D61</f>
        <v>0</v>
      </c>
      <c r="S48" s="13">
        <f>'Formato 8'!E61</f>
        <v>0</v>
      </c>
      <c r="T48" s="13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3">
        <f>'Formato 8'!B62</f>
        <v>0</v>
      </c>
      <c r="Q49" s="13">
        <f>'Formato 8'!C62</f>
        <v>0</v>
      </c>
      <c r="R49" s="13">
        <f>'Formato 8'!D62</f>
        <v>0</v>
      </c>
      <c r="S49" s="13">
        <f>'Formato 8'!E62</f>
        <v>0</v>
      </c>
      <c r="T49" s="13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3"/>
      <c r="Q50" s="13"/>
      <c r="R50" s="13"/>
      <c r="S50" s="13"/>
      <c r="T50" s="13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3">
        <f>'Formato 8'!B65</f>
        <v>0</v>
      </c>
      <c r="Q51" s="13">
        <f>'Formato 8'!C65</f>
        <v>0</v>
      </c>
      <c r="R51" s="13">
        <f>'Formato 8'!D65</f>
        <v>0</v>
      </c>
      <c r="S51" s="13">
        <f>'Formato 8'!E65</f>
        <v>0</v>
      </c>
      <c r="T51" s="13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3">
        <f>'Formato 8'!B66</f>
        <v>0</v>
      </c>
      <c r="Q52" s="13">
        <f>'Formato 8'!C66</f>
        <v>0</v>
      </c>
      <c r="R52" s="13">
        <f>'Formato 8'!D66</f>
        <v>0</v>
      </c>
      <c r="S52" s="13">
        <f>'Formato 8'!E66</f>
        <v>0</v>
      </c>
      <c r="T52" s="13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/>
  <dimension ref="A1:F82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74" customFormat="1" ht="37.5" customHeight="1" x14ac:dyDescent="0.25">
      <c r="A1" s="135" t="s">
        <v>545</v>
      </c>
      <c r="B1" s="135"/>
      <c r="C1" s="135"/>
      <c r="D1" s="135"/>
      <c r="E1" s="135"/>
      <c r="F1" s="135"/>
    </row>
    <row r="2" spans="1:6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8"/>
    </row>
    <row r="3" spans="1:6" x14ac:dyDescent="0.25">
      <c r="A3" s="129" t="s">
        <v>117</v>
      </c>
      <c r="B3" s="130"/>
      <c r="C3" s="130"/>
      <c r="D3" s="130"/>
      <c r="E3" s="130"/>
      <c r="F3" s="131"/>
    </row>
    <row r="4" spans="1:6" x14ac:dyDescent="0.25">
      <c r="A4" s="129" t="str">
        <f>PERIODO_INFORME</f>
        <v>Al 31 de diciembre de 2022 y al 31 de diciembre de 2023 (b)</v>
      </c>
      <c r="B4" s="130"/>
      <c r="C4" s="130"/>
      <c r="D4" s="130"/>
      <c r="E4" s="130"/>
      <c r="F4" s="131"/>
    </row>
    <row r="5" spans="1:6" x14ac:dyDescent="0.25">
      <c r="A5" s="132" t="s">
        <v>118</v>
      </c>
      <c r="B5" s="133"/>
      <c r="C5" s="133"/>
      <c r="D5" s="133"/>
      <c r="E5" s="133"/>
      <c r="F5" s="134"/>
    </row>
    <row r="6" spans="1:6" ht="30" x14ac:dyDescent="0.25">
      <c r="A6" s="110" t="s">
        <v>3284</v>
      </c>
      <c r="B6" s="111" t="str">
        <f>ANIO</f>
        <v>2023 (d)</v>
      </c>
      <c r="C6" s="108" t="str">
        <f>ULTIMO</f>
        <v>31 de diciembre de 2022 (e)</v>
      </c>
      <c r="D6" s="112" t="s">
        <v>0</v>
      </c>
      <c r="E6" s="111" t="str">
        <f>ANIO</f>
        <v>2023 (d)</v>
      </c>
      <c r="F6" s="108" t="str">
        <f>ULTIMO</f>
        <v>31 de diciembre de 2022 (e)</v>
      </c>
    </row>
    <row r="7" spans="1:6" x14ac:dyDescent="0.25">
      <c r="A7" s="31" t="s">
        <v>1</v>
      </c>
      <c r="B7" s="46"/>
      <c r="C7" s="46"/>
      <c r="D7" s="79" t="s">
        <v>52</v>
      </c>
      <c r="E7" s="46"/>
      <c r="F7" s="46"/>
    </row>
    <row r="8" spans="1:6" x14ac:dyDescent="0.25">
      <c r="A8" s="31" t="s">
        <v>2</v>
      </c>
      <c r="B8" s="46"/>
      <c r="C8" s="46"/>
      <c r="D8" s="79" t="s">
        <v>53</v>
      </c>
      <c r="E8" s="46"/>
      <c r="F8" s="46"/>
    </row>
    <row r="9" spans="1:6" x14ac:dyDescent="0.25">
      <c r="A9" s="77" t="s">
        <v>3</v>
      </c>
      <c r="B9" s="50">
        <f>SUM(B10:B16)</f>
        <v>230025708</v>
      </c>
      <c r="C9" s="50">
        <f>SUM(C10:C16)</f>
        <v>188440190</v>
      </c>
      <c r="D9" s="80" t="s">
        <v>54</v>
      </c>
      <c r="E9" s="50">
        <f>SUM(E10:E18)</f>
        <v>17792433</v>
      </c>
      <c r="F9" s="50">
        <f>SUM(F10:F18)</f>
        <v>7299762</v>
      </c>
    </row>
    <row r="10" spans="1:6" x14ac:dyDescent="0.25">
      <c r="A10" s="78" t="s">
        <v>4</v>
      </c>
      <c r="B10" s="50">
        <v>2000</v>
      </c>
      <c r="C10" s="50">
        <v>2000</v>
      </c>
      <c r="D10" s="81" t="s">
        <v>55</v>
      </c>
      <c r="E10" s="50">
        <v>0</v>
      </c>
      <c r="F10" s="50">
        <v>0</v>
      </c>
    </row>
    <row r="11" spans="1:6" x14ac:dyDescent="0.25">
      <c r="A11" s="78" t="s">
        <v>5</v>
      </c>
      <c r="B11" s="50">
        <v>229930314</v>
      </c>
      <c r="C11" s="50">
        <v>188344796</v>
      </c>
      <c r="D11" s="81" t="s">
        <v>56</v>
      </c>
      <c r="E11" s="50">
        <v>1968244</v>
      </c>
      <c r="F11" s="50">
        <v>1405181</v>
      </c>
    </row>
    <row r="12" spans="1:6" x14ac:dyDescent="0.25">
      <c r="A12" s="78" t="s">
        <v>6</v>
      </c>
      <c r="B12" s="50">
        <v>0</v>
      </c>
      <c r="C12" s="50">
        <v>0</v>
      </c>
      <c r="D12" s="81" t="s">
        <v>57</v>
      </c>
      <c r="E12" s="50">
        <v>7849521</v>
      </c>
      <c r="F12" s="50">
        <v>2364296</v>
      </c>
    </row>
    <row r="13" spans="1:6" x14ac:dyDescent="0.25">
      <c r="A13" s="78" t="s">
        <v>7</v>
      </c>
      <c r="B13" s="50">
        <v>0</v>
      </c>
      <c r="C13" s="50">
        <v>0</v>
      </c>
      <c r="D13" s="81" t="s">
        <v>58</v>
      </c>
      <c r="E13" s="50">
        <v>0</v>
      </c>
      <c r="F13" s="50">
        <v>0</v>
      </c>
    </row>
    <row r="14" spans="1:6" x14ac:dyDescent="0.25">
      <c r="A14" s="78" t="s">
        <v>8</v>
      </c>
      <c r="B14" s="50">
        <v>0</v>
      </c>
      <c r="C14" s="50">
        <v>0</v>
      </c>
      <c r="D14" s="81" t="s">
        <v>59</v>
      </c>
      <c r="E14" s="50">
        <v>4381206</v>
      </c>
      <c r="F14" s="50">
        <v>0</v>
      </c>
    </row>
    <row r="15" spans="1:6" x14ac:dyDescent="0.25">
      <c r="A15" s="78" t="s">
        <v>9</v>
      </c>
      <c r="B15" s="50">
        <v>93394</v>
      </c>
      <c r="C15" s="50">
        <v>93394</v>
      </c>
      <c r="D15" s="81" t="s">
        <v>60</v>
      </c>
      <c r="E15" s="50">
        <v>0</v>
      </c>
      <c r="F15" s="50">
        <v>0</v>
      </c>
    </row>
    <row r="16" spans="1:6" x14ac:dyDescent="0.25">
      <c r="A16" s="78" t="s">
        <v>10</v>
      </c>
      <c r="B16" s="50">
        <v>0</v>
      </c>
      <c r="C16" s="50">
        <v>0</v>
      </c>
      <c r="D16" s="81" t="s">
        <v>61</v>
      </c>
      <c r="E16" s="50">
        <v>2371868</v>
      </c>
      <c r="F16" s="50">
        <v>2148179</v>
      </c>
    </row>
    <row r="17" spans="1:6" x14ac:dyDescent="0.25">
      <c r="A17" s="77" t="s">
        <v>11</v>
      </c>
      <c r="B17" s="50">
        <f>SUM(B18:B24)</f>
        <v>17949238</v>
      </c>
      <c r="C17" s="50">
        <f>SUM(C18:C24)</f>
        <v>23477724</v>
      </c>
      <c r="D17" s="81" t="s">
        <v>62</v>
      </c>
      <c r="E17" s="50">
        <v>0</v>
      </c>
      <c r="F17" s="50">
        <v>0</v>
      </c>
    </row>
    <row r="18" spans="1:6" x14ac:dyDescent="0.25">
      <c r="A18" s="78" t="s">
        <v>12</v>
      </c>
      <c r="B18" s="50">
        <v>0</v>
      </c>
      <c r="C18" s="50">
        <v>0</v>
      </c>
      <c r="D18" s="81" t="s">
        <v>63</v>
      </c>
      <c r="E18" s="50">
        <v>1221594</v>
      </c>
      <c r="F18" s="50">
        <v>1382106</v>
      </c>
    </row>
    <row r="19" spans="1:6" x14ac:dyDescent="0.25">
      <c r="A19" s="78" t="s">
        <v>13</v>
      </c>
      <c r="B19" s="50">
        <v>17502293</v>
      </c>
      <c r="C19" s="50">
        <v>23088614</v>
      </c>
      <c r="D19" s="80" t="s">
        <v>64</v>
      </c>
      <c r="E19" s="50">
        <f>SUM(E20:E22)</f>
        <v>0</v>
      </c>
      <c r="F19" s="50">
        <f>SUM(F20:F22)</f>
        <v>0</v>
      </c>
    </row>
    <row r="20" spans="1:6" x14ac:dyDescent="0.25">
      <c r="A20" s="78" t="s">
        <v>14</v>
      </c>
      <c r="B20" s="50">
        <v>446945</v>
      </c>
      <c r="C20" s="50">
        <v>389110</v>
      </c>
      <c r="D20" s="81" t="s">
        <v>65</v>
      </c>
      <c r="E20" s="50">
        <v>0</v>
      </c>
      <c r="F20" s="50">
        <v>0</v>
      </c>
    </row>
    <row r="21" spans="1:6" x14ac:dyDescent="0.25">
      <c r="A21" s="78" t="s">
        <v>15</v>
      </c>
      <c r="B21" s="50">
        <v>0</v>
      </c>
      <c r="C21" s="50">
        <v>0</v>
      </c>
      <c r="D21" s="81" t="s">
        <v>66</v>
      </c>
      <c r="E21" s="50">
        <v>0</v>
      </c>
      <c r="F21" s="50">
        <v>0</v>
      </c>
    </row>
    <row r="22" spans="1:6" x14ac:dyDescent="0.25">
      <c r="A22" s="78" t="s">
        <v>16</v>
      </c>
      <c r="B22" s="50">
        <v>0</v>
      </c>
      <c r="C22" s="50">
        <v>0</v>
      </c>
      <c r="D22" s="81" t="s">
        <v>67</v>
      </c>
      <c r="E22" s="50">
        <v>0</v>
      </c>
      <c r="F22" s="50">
        <v>0</v>
      </c>
    </row>
    <row r="23" spans="1:6" x14ac:dyDescent="0.25">
      <c r="A23" s="78" t="s">
        <v>17</v>
      </c>
      <c r="B23" s="50">
        <v>0</v>
      </c>
      <c r="C23" s="50">
        <v>0</v>
      </c>
      <c r="D23" s="80" t="s">
        <v>68</v>
      </c>
      <c r="E23" s="50">
        <f>E24+E25</f>
        <v>0</v>
      </c>
      <c r="F23" s="50">
        <f>F24+F25</f>
        <v>0</v>
      </c>
    </row>
    <row r="24" spans="1:6" x14ac:dyDescent="0.25">
      <c r="A24" s="78" t="s">
        <v>18</v>
      </c>
      <c r="B24" s="50">
        <v>0</v>
      </c>
      <c r="C24" s="50">
        <v>0</v>
      </c>
      <c r="D24" s="81" t="s">
        <v>69</v>
      </c>
      <c r="E24" s="50">
        <v>0</v>
      </c>
      <c r="F24" s="50">
        <v>0</v>
      </c>
    </row>
    <row r="25" spans="1:6" x14ac:dyDescent="0.25">
      <c r="A25" s="77" t="s">
        <v>19</v>
      </c>
      <c r="B25" s="50">
        <f>SUM(B26:B30)</f>
        <v>9400298</v>
      </c>
      <c r="C25" s="50">
        <f>SUM(C26:C30)</f>
        <v>5904875</v>
      </c>
      <c r="D25" s="81" t="s">
        <v>70</v>
      </c>
      <c r="E25" s="50">
        <v>0</v>
      </c>
      <c r="F25" s="50">
        <v>0</v>
      </c>
    </row>
    <row r="26" spans="1:6" x14ac:dyDescent="0.25">
      <c r="A26" s="78" t="s">
        <v>20</v>
      </c>
      <c r="B26" s="50">
        <v>0</v>
      </c>
      <c r="C26" s="50">
        <v>0</v>
      </c>
      <c r="D26" s="80" t="s">
        <v>71</v>
      </c>
      <c r="E26" s="50">
        <v>0</v>
      </c>
      <c r="F26" s="50">
        <v>0</v>
      </c>
    </row>
    <row r="27" spans="1:6" x14ac:dyDescent="0.25">
      <c r="A27" s="78" t="s">
        <v>21</v>
      </c>
      <c r="B27" s="50">
        <v>0</v>
      </c>
      <c r="C27" s="50">
        <v>0</v>
      </c>
      <c r="D27" s="80" t="s">
        <v>72</v>
      </c>
      <c r="E27" s="50">
        <f>SUM(E28:E30)</f>
        <v>0</v>
      </c>
      <c r="F27" s="50">
        <f>SUM(F28:F30)</f>
        <v>0</v>
      </c>
    </row>
    <row r="28" spans="1:6" x14ac:dyDescent="0.25">
      <c r="A28" s="78" t="s">
        <v>22</v>
      </c>
      <c r="B28" s="50">
        <v>0</v>
      </c>
      <c r="C28" s="50">
        <v>0</v>
      </c>
      <c r="D28" s="81" t="s">
        <v>73</v>
      </c>
      <c r="E28" s="50">
        <v>0</v>
      </c>
      <c r="F28" s="50">
        <v>0</v>
      </c>
    </row>
    <row r="29" spans="1:6" x14ac:dyDescent="0.25">
      <c r="A29" s="78" t="s">
        <v>23</v>
      </c>
      <c r="B29" s="50">
        <v>9400298</v>
      </c>
      <c r="C29" s="50">
        <v>5904875</v>
      </c>
      <c r="D29" s="81" t="s">
        <v>74</v>
      </c>
      <c r="E29" s="50">
        <v>0</v>
      </c>
      <c r="F29" s="50">
        <v>0</v>
      </c>
    </row>
    <row r="30" spans="1:6" x14ac:dyDescent="0.25">
      <c r="A30" s="78" t="s">
        <v>24</v>
      </c>
      <c r="B30" s="50">
        <v>0</v>
      </c>
      <c r="C30" s="50">
        <v>0</v>
      </c>
      <c r="D30" s="81" t="s">
        <v>75</v>
      </c>
      <c r="E30" s="50">
        <v>0</v>
      </c>
      <c r="F30" s="50">
        <v>0</v>
      </c>
    </row>
    <row r="31" spans="1:6" x14ac:dyDescent="0.25">
      <c r="A31" s="77" t="s">
        <v>25</v>
      </c>
      <c r="B31" s="50">
        <f>SUM(B32:B36)</f>
        <v>228169722</v>
      </c>
      <c r="C31" s="50">
        <f>SUM(C32:C36)</f>
        <v>226472404</v>
      </c>
      <c r="D31" s="80" t="s">
        <v>76</v>
      </c>
      <c r="E31" s="50">
        <f>SUM(E32:E37)</f>
        <v>22612548</v>
      </c>
      <c r="F31" s="50">
        <f>SUM(F32:F37)</f>
        <v>23756914</v>
      </c>
    </row>
    <row r="32" spans="1:6" x14ac:dyDescent="0.25">
      <c r="A32" s="78" t="s">
        <v>26</v>
      </c>
      <c r="B32" s="50">
        <v>0</v>
      </c>
      <c r="C32" s="50">
        <v>0</v>
      </c>
      <c r="D32" s="81" t="s">
        <v>77</v>
      </c>
      <c r="E32" s="50">
        <v>0</v>
      </c>
      <c r="F32" s="50">
        <v>0</v>
      </c>
    </row>
    <row r="33" spans="1:6" x14ac:dyDescent="0.25">
      <c r="A33" s="78" t="s">
        <v>27</v>
      </c>
      <c r="B33" s="50">
        <v>46497123</v>
      </c>
      <c r="C33" s="50">
        <v>52854401</v>
      </c>
      <c r="D33" s="81" t="s">
        <v>78</v>
      </c>
      <c r="E33" s="50">
        <v>22612548</v>
      </c>
      <c r="F33" s="50">
        <v>23756914</v>
      </c>
    </row>
    <row r="34" spans="1:6" x14ac:dyDescent="0.25">
      <c r="A34" s="78" t="s">
        <v>28</v>
      </c>
      <c r="B34" s="50">
        <v>15074881</v>
      </c>
      <c r="C34" s="50">
        <v>13020285</v>
      </c>
      <c r="D34" s="81" t="s">
        <v>79</v>
      </c>
      <c r="E34" s="50">
        <v>0</v>
      </c>
      <c r="F34" s="50">
        <v>0</v>
      </c>
    </row>
    <row r="35" spans="1:6" x14ac:dyDescent="0.25">
      <c r="A35" s="78" t="s">
        <v>29</v>
      </c>
      <c r="B35" s="50">
        <v>166597718</v>
      </c>
      <c r="C35" s="50">
        <v>160597718</v>
      </c>
      <c r="D35" s="81" t="s">
        <v>80</v>
      </c>
      <c r="E35" s="50">
        <v>0</v>
      </c>
      <c r="F35" s="50">
        <v>0</v>
      </c>
    </row>
    <row r="36" spans="1:6" x14ac:dyDescent="0.25">
      <c r="A36" s="78" t="s">
        <v>30</v>
      </c>
      <c r="B36" s="50">
        <v>0</v>
      </c>
      <c r="C36" s="50">
        <v>0</v>
      </c>
      <c r="D36" s="81" t="s">
        <v>81</v>
      </c>
      <c r="E36" s="50">
        <v>0</v>
      </c>
      <c r="F36" s="50">
        <v>0</v>
      </c>
    </row>
    <row r="37" spans="1:6" x14ac:dyDescent="0.25">
      <c r="A37" s="77" t="s">
        <v>31</v>
      </c>
      <c r="B37" s="50">
        <v>0</v>
      </c>
      <c r="C37" s="50">
        <v>0</v>
      </c>
      <c r="D37" s="81" t="s">
        <v>82</v>
      </c>
      <c r="E37" s="50">
        <v>0</v>
      </c>
      <c r="F37" s="50">
        <v>0</v>
      </c>
    </row>
    <row r="38" spans="1:6" x14ac:dyDescent="0.25">
      <c r="A38" s="77" t="s">
        <v>119</v>
      </c>
      <c r="B38" s="50">
        <f>SUM(B39:B40)</f>
        <v>-1650089</v>
      </c>
      <c r="C38" s="50">
        <f>SUM(C39:C40)</f>
        <v>-1650089</v>
      </c>
      <c r="D38" s="80" t="s">
        <v>83</v>
      </c>
      <c r="E38" s="50">
        <f>SUM(E39:E41)</f>
        <v>0</v>
      </c>
      <c r="F38" s="50">
        <f>SUM(F39:F41)</f>
        <v>0</v>
      </c>
    </row>
    <row r="39" spans="1:6" x14ac:dyDescent="0.25">
      <c r="A39" s="78" t="s">
        <v>32</v>
      </c>
      <c r="B39" s="50">
        <v>-1650089</v>
      </c>
      <c r="C39" s="50">
        <v>-1650089</v>
      </c>
      <c r="D39" s="81" t="s">
        <v>84</v>
      </c>
      <c r="E39" s="50">
        <v>0</v>
      </c>
      <c r="F39" s="50">
        <v>0</v>
      </c>
    </row>
    <row r="40" spans="1:6" x14ac:dyDescent="0.25">
      <c r="A40" s="78" t="s">
        <v>33</v>
      </c>
      <c r="B40" s="50">
        <v>0</v>
      </c>
      <c r="C40" s="50">
        <v>0</v>
      </c>
      <c r="D40" s="81" t="s">
        <v>85</v>
      </c>
      <c r="E40" s="50">
        <v>0</v>
      </c>
      <c r="F40" s="50">
        <v>0</v>
      </c>
    </row>
    <row r="41" spans="1:6" x14ac:dyDescent="0.25">
      <c r="A41" s="77" t="s">
        <v>34</v>
      </c>
      <c r="B41" s="50">
        <f>SUM(B42:B45)</f>
        <v>0</v>
      </c>
      <c r="C41" s="50">
        <f>SUM(C42:C45)</f>
        <v>0</v>
      </c>
      <c r="D41" s="81" t="s">
        <v>86</v>
      </c>
      <c r="E41" s="50">
        <v>0</v>
      </c>
      <c r="F41" s="50">
        <v>0</v>
      </c>
    </row>
    <row r="42" spans="1:6" x14ac:dyDescent="0.25">
      <c r="A42" s="78" t="s">
        <v>35</v>
      </c>
      <c r="B42" s="50">
        <v>0</v>
      </c>
      <c r="C42" s="50">
        <v>0</v>
      </c>
      <c r="D42" s="80" t="s">
        <v>87</v>
      </c>
      <c r="E42" s="50">
        <f>SUM(E43:E45)</f>
        <v>0</v>
      </c>
      <c r="F42" s="50">
        <f>SUM(F43:F45)</f>
        <v>0</v>
      </c>
    </row>
    <row r="43" spans="1:6" x14ac:dyDescent="0.25">
      <c r="A43" s="78" t="s">
        <v>36</v>
      </c>
      <c r="B43" s="50">
        <v>0</v>
      </c>
      <c r="C43" s="50">
        <v>0</v>
      </c>
      <c r="D43" s="81" t="s">
        <v>88</v>
      </c>
      <c r="E43" s="50">
        <v>0</v>
      </c>
      <c r="F43" s="50">
        <v>0</v>
      </c>
    </row>
    <row r="44" spans="1:6" x14ac:dyDescent="0.25">
      <c r="A44" s="78" t="s">
        <v>37</v>
      </c>
      <c r="B44" s="50">
        <v>0</v>
      </c>
      <c r="C44" s="50">
        <v>0</v>
      </c>
      <c r="D44" s="81" t="s">
        <v>89</v>
      </c>
      <c r="E44" s="50">
        <v>0</v>
      </c>
      <c r="F44" s="50">
        <v>0</v>
      </c>
    </row>
    <row r="45" spans="1:6" x14ac:dyDescent="0.25">
      <c r="A45" s="78" t="s">
        <v>38</v>
      </c>
      <c r="B45" s="50">
        <v>0</v>
      </c>
      <c r="C45" s="50">
        <v>0</v>
      </c>
      <c r="D45" s="81" t="s">
        <v>90</v>
      </c>
      <c r="E45" s="50">
        <v>0</v>
      </c>
      <c r="F45" s="50">
        <v>0</v>
      </c>
    </row>
    <row r="46" spans="1:6" x14ac:dyDescent="0.25">
      <c r="A46" s="46"/>
      <c r="B46" s="46"/>
      <c r="C46" s="46"/>
      <c r="D46" s="46"/>
      <c r="E46" s="46"/>
      <c r="F46" s="46"/>
    </row>
    <row r="47" spans="1:6" x14ac:dyDescent="0.25">
      <c r="A47" s="47" t="s">
        <v>39</v>
      </c>
      <c r="B47" s="51">
        <f>B9+B17+B25+B31+B38+B41</f>
        <v>483894877</v>
      </c>
      <c r="C47" s="51">
        <f>C9+C17+C25+C31+C38+C41</f>
        <v>442645104</v>
      </c>
      <c r="D47" s="79" t="s">
        <v>91</v>
      </c>
      <c r="E47" s="51">
        <f>E9+E19+E23+E26+E27+E31+E38+E42</f>
        <v>40404981</v>
      </c>
      <c r="F47" s="51">
        <f>F9+F19+F23+F26+F27+F31+F38+F42</f>
        <v>31056676</v>
      </c>
    </row>
    <row r="48" spans="1:6" x14ac:dyDescent="0.25">
      <c r="A48" s="46"/>
      <c r="B48" s="46"/>
      <c r="C48" s="46"/>
      <c r="D48" s="46"/>
      <c r="E48" s="46"/>
      <c r="F48" s="46"/>
    </row>
    <row r="49" spans="1:6" x14ac:dyDescent="0.25">
      <c r="A49" s="31" t="s">
        <v>40</v>
      </c>
      <c r="B49" s="46"/>
      <c r="C49" s="46"/>
      <c r="D49" s="79" t="s">
        <v>92</v>
      </c>
      <c r="E49" s="46"/>
      <c r="F49" s="46"/>
    </row>
    <row r="50" spans="1:6" x14ac:dyDescent="0.25">
      <c r="A50" s="77" t="s">
        <v>41</v>
      </c>
      <c r="B50" s="50">
        <v>0</v>
      </c>
      <c r="C50" s="50">
        <v>0</v>
      </c>
      <c r="D50" s="80" t="s">
        <v>93</v>
      </c>
      <c r="E50" s="50">
        <v>0</v>
      </c>
      <c r="F50" s="50">
        <v>0</v>
      </c>
    </row>
    <row r="51" spans="1:6" x14ac:dyDescent="0.25">
      <c r="A51" s="77" t="s">
        <v>42</v>
      </c>
      <c r="B51" s="50">
        <v>206414817</v>
      </c>
      <c r="C51" s="50">
        <v>192056709</v>
      </c>
      <c r="D51" s="80" t="s">
        <v>94</v>
      </c>
      <c r="E51" s="50">
        <v>0</v>
      </c>
      <c r="F51" s="50">
        <v>0</v>
      </c>
    </row>
    <row r="52" spans="1:6" x14ac:dyDescent="0.25">
      <c r="A52" s="77" t="s">
        <v>43</v>
      </c>
      <c r="B52" s="50">
        <v>48053878</v>
      </c>
      <c r="C52" s="50">
        <v>48053878</v>
      </c>
      <c r="D52" s="80" t="s">
        <v>95</v>
      </c>
      <c r="E52" s="50">
        <v>0</v>
      </c>
      <c r="F52" s="50">
        <v>0</v>
      </c>
    </row>
    <row r="53" spans="1:6" x14ac:dyDescent="0.25">
      <c r="A53" s="77" t="s">
        <v>44</v>
      </c>
      <c r="B53" s="50">
        <v>20799304</v>
      </c>
      <c r="C53" s="50">
        <v>19003545</v>
      </c>
      <c r="D53" s="80" t="s">
        <v>96</v>
      </c>
      <c r="E53" s="50">
        <v>0</v>
      </c>
      <c r="F53" s="50">
        <v>0</v>
      </c>
    </row>
    <row r="54" spans="1:6" x14ac:dyDescent="0.25">
      <c r="A54" s="77" t="s">
        <v>45</v>
      </c>
      <c r="B54" s="50">
        <v>3453808</v>
      </c>
      <c r="C54" s="50">
        <v>2876014</v>
      </c>
      <c r="D54" s="80" t="s">
        <v>97</v>
      </c>
      <c r="E54" s="50">
        <v>0</v>
      </c>
      <c r="F54" s="50">
        <v>0</v>
      </c>
    </row>
    <row r="55" spans="1:6" x14ac:dyDescent="0.25">
      <c r="A55" s="77" t="s">
        <v>46</v>
      </c>
      <c r="B55" s="50">
        <v>-37958682</v>
      </c>
      <c r="C55" s="50">
        <v>-34197274</v>
      </c>
      <c r="D55" s="30" t="s">
        <v>98</v>
      </c>
      <c r="E55" s="50">
        <v>0</v>
      </c>
      <c r="F55" s="50">
        <v>0</v>
      </c>
    </row>
    <row r="56" spans="1:6" x14ac:dyDescent="0.25">
      <c r="A56" s="77" t="s">
        <v>47</v>
      </c>
      <c r="B56" s="50">
        <v>0</v>
      </c>
      <c r="C56" s="50">
        <v>0</v>
      </c>
      <c r="D56" s="46"/>
      <c r="E56" s="46"/>
      <c r="F56" s="46"/>
    </row>
    <row r="57" spans="1:6" x14ac:dyDescent="0.25">
      <c r="A57" s="77" t="s">
        <v>48</v>
      </c>
      <c r="B57" s="50">
        <v>0</v>
      </c>
      <c r="C57" s="50">
        <v>0</v>
      </c>
      <c r="D57" s="79" t="s">
        <v>99</v>
      </c>
      <c r="E57" s="51">
        <f>SUM(E50:E55)</f>
        <v>0</v>
      </c>
      <c r="F57" s="51">
        <f>SUM(F50:F55)</f>
        <v>0</v>
      </c>
    </row>
    <row r="58" spans="1:6" x14ac:dyDescent="0.25">
      <c r="A58" s="77" t="s">
        <v>49</v>
      </c>
      <c r="B58" s="50">
        <v>0</v>
      </c>
      <c r="C58" s="50">
        <v>0</v>
      </c>
      <c r="D58" s="46"/>
      <c r="E58" s="46"/>
      <c r="F58" s="46"/>
    </row>
    <row r="59" spans="1:6" x14ac:dyDescent="0.25">
      <c r="A59" s="46"/>
      <c r="B59" s="46"/>
      <c r="C59" s="46"/>
      <c r="D59" s="79" t="s">
        <v>100</v>
      </c>
      <c r="E59" s="51">
        <f>E47+E57</f>
        <v>40404981</v>
      </c>
      <c r="F59" s="51">
        <f>F47+F57</f>
        <v>31056676</v>
      </c>
    </row>
    <row r="60" spans="1:6" x14ac:dyDescent="0.25">
      <c r="A60" s="47" t="s">
        <v>50</v>
      </c>
      <c r="B60" s="51">
        <f>SUM(B50:B58)</f>
        <v>240763125</v>
      </c>
      <c r="C60" s="51">
        <f>SUM(C50:C58)</f>
        <v>227792872</v>
      </c>
      <c r="D60" s="46"/>
      <c r="E60" s="46"/>
      <c r="F60" s="46"/>
    </row>
    <row r="61" spans="1:6" x14ac:dyDescent="0.25">
      <c r="A61" s="46"/>
      <c r="B61" s="46"/>
      <c r="C61" s="46"/>
      <c r="D61" s="32" t="s">
        <v>101</v>
      </c>
      <c r="E61" s="46"/>
      <c r="F61" s="46"/>
    </row>
    <row r="62" spans="1:6" x14ac:dyDescent="0.25">
      <c r="A62" s="47" t="s">
        <v>51</v>
      </c>
      <c r="B62" s="51">
        <f>SUM(B47+B60)</f>
        <v>724658002</v>
      </c>
      <c r="C62" s="51">
        <f>SUM(C47+C60)</f>
        <v>670437976</v>
      </c>
      <c r="D62" s="46"/>
      <c r="E62" s="46"/>
      <c r="F62" s="46"/>
    </row>
    <row r="63" spans="1:6" x14ac:dyDescent="0.25">
      <c r="A63" s="46"/>
      <c r="B63" s="46"/>
      <c r="C63" s="46"/>
      <c r="D63" s="82" t="s">
        <v>102</v>
      </c>
      <c r="E63" s="50">
        <f>SUM(E64:E66)</f>
        <v>258531590</v>
      </c>
      <c r="F63" s="50">
        <f>SUM(F64:F66)</f>
        <v>256855631</v>
      </c>
    </row>
    <row r="64" spans="1:6" x14ac:dyDescent="0.25">
      <c r="A64" s="46"/>
      <c r="B64" s="46"/>
      <c r="C64" s="46"/>
      <c r="D64" s="80" t="s">
        <v>103</v>
      </c>
      <c r="E64" s="50">
        <v>171071619</v>
      </c>
      <c r="F64" s="50">
        <v>171071619</v>
      </c>
    </row>
    <row r="65" spans="1:6" x14ac:dyDescent="0.25">
      <c r="A65" s="46"/>
      <c r="B65" s="46"/>
      <c r="C65" s="46"/>
      <c r="D65" s="30" t="s">
        <v>104</v>
      </c>
      <c r="E65" s="50">
        <v>87459971</v>
      </c>
      <c r="F65" s="50">
        <v>85784012</v>
      </c>
    </row>
    <row r="66" spans="1:6" x14ac:dyDescent="0.25">
      <c r="A66" s="46"/>
      <c r="B66" s="46"/>
      <c r="C66" s="46"/>
      <c r="D66" s="80" t="s">
        <v>105</v>
      </c>
      <c r="E66" s="50">
        <v>0</v>
      </c>
      <c r="F66" s="50">
        <v>0</v>
      </c>
    </row>
    <row r="67" spans="1:6" x14ac:dyDescent="0.25">
      <c r="A67" s="46"/>
      <c r="B67" s="46"/>
      <c r="C67" s="46"/>
      <c r="D67" s="46"/>
      <c r="E67" s="46"/>
      <c r="F67" s="46"/>
    </row>
    <row r="68" spans="1:6" x14ac:dyDescent="0.25">
      <c r="A68" s="46"/>
      <c r="B68" s="46"/>
      <c r="C68" s="46"/>
      <c r="D68" s="82" t="s">
        <v>106</v>
      </c>
      <c r="E68" s="50">
        <f>SUM(E69:E73)</f>
        <v>425721431</v>
      </c>
      <c r="F68" s="50">
        <f>SUM(F69:F73)</f>
        <v>382525669</v>
      </c>
    </row>
    <row r="69" spans="1:6" x14ac:dyDescent="0.25">
      <c r="A69" s="4"/>
      <c r="B69" s="46"/>
      <c r="C69" s="46"/>
      <c r="D69" s="80" t="s">
        <v>107</v>
      </c>
      <c r="E69" s="50">
        <v>43538067</v>
      </c>
      <c r="F69" s="50">
        <v>30656470</v>
      </c>
    </row>
    <row r="70" spans="1:6" x14ac:dyDescent="0.25">
      <c r="A70" s="4"/>
      <c r="B70" s="46"/>
      <c r="C70" s="46"/>
      <c r="D70" s="80" t="s">
        <v>108</v>
      </c>
      <c r="E70" s="50">
        <v>380505212</v>
      </c>
      <c r="F70" s="50">
        <v>349848742</v>
      </c>
    </row>
    <row r="71" spans="1:6" x14ac:dyDescent="0.25">
      <c r="A71" s="4"/>
      <c r="B71" s="46"/>
      <c r="C71" s="46"/>
      <c r="D71" s="80" t="s">
        <v>109</v>
      </c>
      <c r="E71" s="50">
        <v>3005471</v>
      </c>
      <c r="F71" s="50">
        <v>3005471</v>
      </c>
    </row>
    <row r="72" spans="1:6" x14ac:dyDescent="0.25">
      <c r="A72" s="4"/>
      <c r="B72" s="46"/>
      <c r="C72" s="46"/>
      <c r="D72" s="80" t="s">
        <v>110</v>
      </c>
      <c r="E72" s="50">
        <v>0</v>
      </c>
      <c r="F72" s="50">
        <v>0</v>
      </c>
    </row>
    <row r="73" spans="1:6" x14ac:dyDescent="0.25">
      <c r="A73" s="4"/>
      <c r="B73" s="46"/>
      <c r="C73" s="46"/>
      <c r="D73" s="80" t="s">
        <v>111</v>
      </c>
      <c r="E73" s="50">
        <v>-1327319</v>
      </c>
      <c r="F73" s="50">
        <v>-985014</v>
      </c>
    </row>
    <row r="74" spans="1:6" x14ac:dyDescent="0.25">
      <c r="A74" s="4"/>
      <c r="B74" s="46"/>
      <c r="C74" s="46"/>
      <c r="D74" s="46"/>
      <c r="E74" s="46"/>
      <c r="F74" s="46"/>
    </row>
    <row r="75" spans="1:6" x14ac:dyDescent="0.25">
      <c r="A75" s="4"/>
      <c r="B75" s="46"/>
      <c r="C75" s="46"/>
      <c r="D75" s="82" t="s">
        <v>112</v>
      </c>
      <c r="E75" s="50">
        <f>E76+E77</f>
        <v>0</v>
      </c>
      <c r="F75" s="50">
        <f>F76+F77</f>
        <v>0</v>
      </c>
    </row>
    <row r="76" spans="1:6" x14ac:dyDescent="0.25">
      <c r="A76" s="4"/>
      <c r="B76" s="46"/>
      <c r="C76" s="46"/>
      <c r="D76" s="80" t="s">
        <v>113</v>
      </c>
      <c r="E76" s="50">
        <v>0</v>
      </c>
      <c r="F76" s="50">
        <v>0</v>
      </c>
    </row>
    <row r="77" spans="1:6" x14ac:dyDescent="0.25">
      <c r="A77" s="4"/>
      <c r="B77" s="46"/>
      <c r="C77" s="46"/>
      <c r="D77" s="80" t="s">
        <v>114</v>
      </c>
      <c r="E77" s="50">
        <v>0</v>
      </c>
      <c r="F77" s="50">
        <v>0</v>
      </c>
    </row>
    <row r="78" spans="1:6" x14ac:dyDescent="0.25">
      <c r="A78" s="4"/>
      <c r="B78" s="46"/>
      <c r="C78" s="46"/>
      <c r="D78" s="46"/>
      <c r="E78" s="46"/>
      <c r="F78" s="46"/>
    </row>
    <row r="79" spans="1:6" x14ac:dyDescent="0.25">
      <c r="A79" s="4"/>
      <c r="B79" s="46"/>
      <c r="C79" s="46"/>
      <c r="D79" s="79" t="s">
        <v>115</v>
      </c>
      <c r="E79" s="51">
        <f>E63+E68+E75</f>
        <v>684253021</v>
      </c>
      <c r="F79" s="51">
        <f>F63+F68+F75</f>
        <v>639381300</v>
      </c>
    </row>
    <row r="80" spans="1:6" x14ac:dyDescent="0.25">
      <c r="A80" s="4"/>
      <c r="B80" s="46"/>
      <c r="C80" s="46"/>
      <c r="D80" s="46"/>
      <c r="E80" s="46"/>
      <c r="F80" s="46"/>
    </row>
    <row r="81" spans="1:6" x14ac:dyDescent="0.25">
      <c r="A81" s="4"/>
      <c r="B81" s="46"/>
      <c r="C81" s="46"/>
      <c r="D81" s="79" t="s">
        <v>116</v>
      </c>
      <c r="E81" s="51">
        <f>E59+E79</f>
        <v>724658002</v>
      </c>
      <c r="F81" s="51">
        <f>F59+F79</f>
        <v>670437976</v>
      </c>
    </row>
    <row r="82" spans="1:6" x14ac:dyDescent="0.25">
      <c r="A82" s="5"/>
      <c r="B82" s="49"/>
      <c r="C82" s="49"/>
      <c r="D82" s="49"/>
      <c r="E82" s="49"/>
      <c r="F82" s="49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disablePrompts="1"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rintOptions horizontalCentered="1"/>
  <pageMargins left="0" right="0" top="0.19685039370078741" bottom="0.19685039370078741" header="0.31496062992125984" footer="0.31496062992125984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3" t="s">
        <v>557</v>
      </c>
      <c r="Q2" s="13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3" t="s">
        <v>557</v>
      </c>
      <c r="Q3" s="13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3">
        <f>'Formato 1'!B9</f>
        <v>230025708</v>
      </c>
      <c r="Q4" s="13">
        <f>'Formato 1'!C9</f>
        <v>188440190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3">
        <f>'Formato 1'!B10</f>
        <v>2000</v>
      </c>
      <c r="Q5" s="13">
        <f>'Formato 1'!C10</f>
        <v>2000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3">
        <f>'Formato 1'!B11</f>
        <v>229930314</v>
      </c>
      <c r="Q6" s="13">
        <f>'Formato 1'!C11</f>
        <v>188344796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3">
        <f>'Formato 1'!B12</f>
        <v>0</v>
      </c>
      <c r="Q7" s="13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3">
        <f>'Formato 1'!B13</f>
        <v>0</v>
      </c>
      <c r="Q8" s="13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3">
        <f>'Formato 1'!B14</f>
        <v>0</v>
      </c>
      <c r="Q9" s="13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3">
        <f>'Formato 1'!B15</f>
        <v>93394</v>
      </c>
      <c r="Q10" s="13">
        <f>'Formato 1'!C15</f>
        <v>93394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3">
        <f>'Formato 1'!B16</f>
        <v>0</v>
      </c>
      <c r="Q11" s="13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3">
        <f>'Formato 1'!B17</f>
        <v>17949238</v>
      </c>
      <c r="Q12" s="13">
        <f>'Formato 1'!C17</f>
        <v>23477724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3">
        <f>'Formato 1'!B18</f>
        <v>0</v>
      </c>
      <c r="Q13" s="13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3">
        <f>'Formato 1'!B19</f>
        <v>17502293</v>
      </c>
      <c r="Q14" s="13">
        <f>'Formato 1'!C19</f>
        <v>23088614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3">
        <f>'Formato 1'!B20</f>
        <v>446945</v>
      </c>
      <c r="Q15" s="13">
        <f>'Formato 1'!C20</f>
        <v>389110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3">
        <f>'Formato 1'!B21</f>
        <v>0</v>
      </c>
      <c r="Q16" s="13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3">
        <f>'Formato 1'!B22</f>
        <v>0</v>
      </c>
      <c r="Q17" s="13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3">
        <f>'Formato 1'!B23</f>
        <v>0</v>
      </c>
      <c r="Q18" s="13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3">
        <f>'Formato 1'!B24</f>
        <v>0</v>
      </c>
      <c r="Q19" s="13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3">
        <f>'Formato 1'!B25</f>
        <v>9400298</v>
      </c>
      <c r="Q20" s="13">
        <f>'Formato 1'!C25</f>
        <v>5904875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3">
        <f>'Formato 1'!B26</f>
        <v>0</v>
      </c>
      <c r="Q21" s="13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3">
        <f>'Formato 1'!B27</f>
        <v>0</v>
      </c>
      <c r="Q22" s="13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3">
        <f>'Formato 1'!B28</f>
        <v>0</v>
      </c>
      <c r="Q23" s="13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3">
        <f>'Formato 1'!B29</f>
        <v>9400298</v>
      </c>
      <c r="Q24" s="13">
        <f>'Formato 1'!C29</f>
        <v>5904875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3">
        <f>'Formato 1'!B30</f>
        <v>0</v>
      </c>
      <c r="Q25" s="13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3">
        <f>'Formato 1'!B31</f>
        <v>228169722</v>
      </c>
      <c r="Q26" s="13">
        <f>'Formato 1'!C31</f>
        <v>226472404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3">
        <f>'Formato 1'!B32</f>
        <v>0</v>
      </c>
      <c r="Q27" s="13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3">
        <f>'Formato 1'!B33</f>
        <v>46497123</v>
      </c>
      <c r="Q28" s="13">
        <f>'Formato 1'!C33</f>
        <v>52854401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3">
        <f>'Formato 1'!B34</f>
        <v>15074881</v>
      </c>
      <c r="Q29" s="13">
        <f>'Formato 1'!C34</f>
        <v>13020285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3">
        <f>'Formato 1'!B35</f>
        <v>166597718</v>
      </c>
      <c r="Q30" s="13">
        <f>'Formato 1'!C35</f>
        <v>160597718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3">
        <f>'Formato 1'!B36</f>
        <v>0</v>
      </c>
      <c r="Q31" s="13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3">
        <f>'Formato 1'!B37</f>
        <v>0</v>
      </c>
      <c r="Q32" s="13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3">
        <f>'Formato 1'!B37</f>
        <v>0</v>
      </c>
      <c r="Q33" s="13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3">
        <f>'Formato 1'!B38</f>
        <v>-1650089</v>
      </c>
      <c r="Q34" s="13">
        <f>'Formato 1'!C38</f>
        <v>-1650089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3">
        <f>'Formato 1'!B39</f>
        <v>-1650089</v>
      </c>
      <c r="Q35" s="13">
        <f>'Formato 1'!C39</f>
        <v>-1650089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3">
        <f>'Formato 1'!B40</f>
        <v>0</v>
      </c>
      <c r="Q36" s="13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3">
        <f>'Formato 1'!B41</f>
        <v>0</v>
      </c>
      <c r="Q37" s="13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3">
        <f>'Formato 1'!B42</f>
        <v>0</v>
      </c>
      <c r="Q38" s="13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3">
        <f>'Formato 1'!B43</f>
        <v>0</v>
      </c>
      <c r="Q39" s="13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3">
        <f>'Formato 1'!B44</f>
        <v>0</v>
      </c>
      <c r="Q40" s="13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3">
        <f>'Formato 1'!B45</f>
        <v>0</v>
      </c>
      <c r="Q41" s="13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3">
        <f>'Formato 1'!B47</f>
        <v>483894877</v>
      </c>
      <c r="Q42" s="13">
        <f>'Formato 1'!C47</f>
        <v>442645104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206414817</v>
      </c>
      <c r="Q45">
        <f>'Formato 1'!C51</f>
        <v>192056709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48053878</v>
      </c>
      <c r="Q46">
        <f>'Formato 1'!C52</f>
        <v>48053878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20799304</v>
      </c>
      <c r="Q47">
        <f>'Formato 1'!C53</f>
        <v>19003545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3453808</v>
      </c>
      <c r="Q48">
        <f>'Formato 1'!C54</f>
        <v>2876014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-37958682</v>
      </c>
      <c r="Q49">
        <f>'Formato 1'!C55</f>
        <v>-34197274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240763125</v>
      </c>
      <c r="Q53">
        <f>'Formato 1'!C60</f>
        <v>227792872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724658002</v>
      </c>
      <c r="Q54">
        <f>'Formato 1'!C62</f>
        <v>670437976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17792433</v>
      </c>
      <c r="Q57">
        <f>'Formato 1'!F9</f>
        <v>7299762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1968244</v>
      </c>
      <c r="Q59">
        <f>'Formato 1'!F11</f>
        <v>1405181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7849521</v>
      </c>
      <c r="Q60">
        <f>'Formato 1'!F12</f>
        <v>2364296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4381206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2371868</v>
      </c>
      <c r="Q64">
        <f>'Formato 1'!F16</f>
        <v>2148179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1221594</v>
      </c>
      <c r="Q66">
        <f>'Formato 1'!F18</f>
        <v>1382106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22612548</v>
      </c>
      <c r="Q80">
        <f>'Formato 1'!F31</f>
        <v>23756914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22612548</v>
      </c>
      <c r="Q82">
        <f>'Formato 1'!F33</f>
        <v>23756914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40404981</v>
      </c>
      <c r="Q95">
        <f>'Formato 1'!F47</f>
        <v>31056676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40404981</v>
      </c>
      <c r="Q104">
        <f>'Formato 1'!F59</f>
        <v>31056676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258531590</v>
      </c>
      <c r="Q106">
        <f>'Formato 1'!F63</f>
        <v>256855631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171071619</v>
      </c>
      <c r="Q107">
        <f>'Formato 1'!F64</f>
        <v>171071619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87459971</v>
      </c>
      <c r="Q108">
        <f>'Formato 1'!F65</f>
        <v>85784012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425721431</v>
      </c>
      <c r="Q110">
        <f>'Formato 1'!F68</f>
        <v>382525669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43538067</v>
      </c>
      <c r="Q111">
        <f>'Formato 1'!F69</f>
        <v>30656470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380505212</v>
      </c>
      <c r="Q112">
        <f>'Formato 1'!F70</f>
        <v>349848742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3005471</v>
      </c>
      <c r="Q113">
        <f>'Formato 1'!F71</f>
        <v>3005471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-1327319</v>
      </c>
      <c r="Q115">
        <f>'Formato 1'!F73</f>
        <v>-985014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684253021</v>
      </c>
      <c r="Q119">
        <f>'Formato 1'!F79</f>
        <v>639381300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724658002</v>
      </c>
      <c r="Q120">
        <f>'Formato 1'!F81</f>
        <v>670437976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>
    <pageSetUpPr fitToPage="1"/>
  </sheetPr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74" customFormat="1" ht="37.5" customHeight="1" x14ac:dyDescent="0.25">
      <c r="A1" s="137" t="s">
        <v>544</v>
      </c>
      <c r="B1" s="137"/>
      <c r="C1" s="137"/>
      <c r="D1" s="137"/>
      <c r="E1" s="137"/>
      <c r="F1" s="137"/>
      <c r="G1" s="137"/>
      <c r="H1" s="137"/>
    </row>
    <row r="2" spans="1:9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7"/>
      <c r="H2" s="128"/>
    </row>
    <row r="3" spans="1:9" x14ac:dyDescent="0.25">
      <c r="A3" s="129" t="s">
        <v>120</v>
      </c>
      <c r="B3" s="130"/>
      <c r="C3" s="130"/>
      <c r="D3" s="130"/>
      <c r="E3" s="130"/>
      <c r="F3" s="130"/>
      <c r="G3" s="130"/>
      <c r="H3" s="131"/>
    </row>
    <row r="4" spans="1:9" x14ac:dyDescent="0.25">
      <c r="A4" s="129" t="str">
        <f>PERIODO_INFORME</f>
        <v>Al 31 de diciembre de 2022 y al 31 de diciembre de 2023 (b)</v>
      </c>
      <c r="B4" s="130"/>
      <c r="C4" s="130"/>
      <c r="D4" s="130"/>
      <c r="E4" s="130"/>
      <c r="F4" s="130"/>
      <c r="G4" s="130"/>
      <c r="H4" s="131"/>
    </row>
    <row r="5" spans="1:9" x14ac:dyDescent="0.25">
      <c r="A5" s="132" t="s">
        <v>118</v>
      </c>
      <c r="B5" s="133"/>
      <c r="C5" s="133"/>
      <c r="D5" s="133"/>
      <c r="E5" s="133"/>
      <c r="F5" s="133"/>
      <c r="G5" s="133"/>
      <c r="H5" s="134"/>
    </row>
    <row r="6" spans="1:9" ht="45" x14ac:dyDescent="0.25">
      <c r="A6" s="83" t="s">
        <v>121</v>
      </c>
      <c r="B6" s="84" t="str">
        <f>ULTIMO_SALDO</f>
        <v>Saldo al 31 de diciembre de 2022 (d)</v>
      </c>
      <c r="C6" s="83" t="s">
        <v>122</v>
      </c>
      <c r="D6" s="83" t="s">
        <v>123</v>
      </c>
      <c r="E6" s="83" t="s">
        <v>124</v>
      </c>
      <c r="F6" s="83" t="s">
        <v>138</v>
      </c>
      <c r="G6" s="83" t="s">
        <v>125</v>
      </c>
      <c r="H6" s="37" t="s">
        <v>126</v>
      </c>
      <c r="I6" s="1"/>
    </row>
    <row r="7" spans="1:9" x14ac:dyDescent="0.25">
      <c r="A7" s="4"/>
      <c r="B7" s="4"/>
      <c r="C7" s="4"/>
      <c r="D7" s="4"/>
      <c r="E7" s="4"/>
      <c r="F7" s="4"/>
      <c r="G7" s="4"/>
      <c r="H7" s="4"/>
      <c r="I7" s="1"/>
    </row>
    <row r="8" spans="1:9" x14ac:dyDescent="0.25">
      <c r="A8" s="85" t="s">
        <v>127</v>
      </c>
      <c r="B8" s="51">
        <f>B9+B13</f>
        <v>0</v>
      </c>
      <c r="C8" s="51">
        <f t="shared" ref="C8:H8" si="0">C9+C13</f>
        <v>0</v>
      </c>
      <c r="D8" s="51">
        <f t="shared" si="0"/>
        <v>0</v>
      </c>
      <c r="E8" s="51">
        <f t="shared" si="0"/>
        <v>0</v>
      </c>
      <c r="F8" s="51">
        <f t="shared" si="0"/>
        <v>0</v>
      </c>
      <c r="G8" s="51">
        <f t="shared" si="0"/>
        <v>0</v>
      </c>
      <c r="H8" s="51">
        <f t="shared" si="0"/>
        <v>0</v>
      </c>
    </row>
    <row r="9" spans="1:9" x14ac:dyDescent="0.25">
      <c r="A9" s="86" t="s">
        <v>128</v>
      </c>
      <c r="B9" s="50">
        <f>SUM(B10:B12)</f>
        <v>0</v>
      </c>
      <c r="C9" s="50">
        <f t="shared" ref="C9:H9" si="1">SUM(C10:C12)</f>
        <v>0</v>
      </c>
      <c r="D9" s="50">
        <f t="shared" si="1"/>
        <v>0</v>
      </c>
      <c r="E9" s="50">
        <f t="shared" si="1"/>
        <v>0</v>
      </c>
      <c r="F9" s="50">
        <f t="shared" si="1"/>
        <v>0</v>
      </c>
      <c r="G9" s="50">
        <f t="shared" si="1"/>
        <v>0</v>
      </c>
      <c r="H9" s="50">
        <f t="shared" si="1"/>
        <v>0</v>
      </c>
    </row>
    <row r="10" spans="1:9" x14ac:dyDescent="0.25">
      <c r="A10" s="87" t="s">
        <v>129</v>
      </c>
      <c r="B10" s="50">
        <v>0</v>
      </c>
      <c r="C10" s="50">
        <v>0</v>
      </c>
      <c r="D10" s="50">
        <v>0</v>
      </c>
      <c r="E10" s="50">
        <v>0</v>
      </c>
      <c r="F10" s="50">
        <f>+B10+C10+D10+E10</f>
        <v>0</v>
      </c>
      <c r="G10" s="50">
        <v>0</v>
      </c>
      <c r="H10" s="50">
        <v>0</v>
      </c>
    </row>
    <row r="11" spans="1:9" x14ac:dyDescent="0.25">
      <c r="A11" s="87" t="s">
        <v>130</v>
      </c>
      <c r="B11" s="50">
        <v>0</v>
      </c>
      <c r="C11" s="50">
        <v>0</v>
      </c>
      <c r="D11" s="50">
        <v>0</v>
      </c>
      <c r="E11" s="50">
        <v>0</v>
      </c>
      <c r="F11" s="50">
        <f t="shared" ref="F11:F12" si="2">+B11+C11+D11+E11</f>
        <v>0</v>
      </c>
      <c r="G11" s="50">
        <v>0</v>
      </c>
      <c r="H11" s="50">
        <v>0</v>
      </c>
    </row>
    <row r="12" spans="1:9" x14ac:dyDescent="0.25">
      <c r="A12" s="87" t="s">
        <v>131</v>
      </c>
      <c r="B12" s="50">
        <v>0</v>
      </c>
      <c r="C12" s="50">
        <v>0</v>
      </c>
      <c r="D12" s="50">
        <v>0</v>
      </c>
      <c r="E12" s="50">
        <v>0</v>
      </c>
      <c r="F12" s="50">
        <f t="shared" si="2"/>
        <v>0</v>
      </c>
      <c r="G12" s="50">
        <v>0</v>
      </c>
      <c r="H12" s="50">
        <v>0</v>
      </c>
    </row>
    <row r="13" spans="1:9" x14ac:dyDescent="0.25">
      <c r="A13" s="86" t="s">
        <v>132</v>
      </c>
      <c r="B13" s="50">
        <f>SUM(B14:B16)</f>
        <v>0</v>
      </c>
      <c r="C13" s="50">
        <f t="shared" ref="C13:H13" si="3">SUM(C14:C16)</f>
        <v>0</v>
      </c>
      <c r="D13" s="50">
        <f t="shared" si="3"/>
        <v>0</v>
      </c>
      <c r="E13" s="50">
        <f t="shared" si="3"/>
        <v>0</v>
      </c>
      <c r="F13" s="50">
        <f t="shared" si="3"/>
        <v>0</v>
      </c>
      <c r="G13" s="50">
        <f t="shared" si="3"/>
        <v>0</v>
      </c>
      <c r="H13" s="50">
        <f t="shared" si="3"/>
        <v>0</v>
      </c>
    </row>
    <row r="14" spans="1:9" x14ac:dyDescent="0.25">
      <c r="A14" s="87" t="s">
        <v>133</v>
      </c>
      <c r="B14" s="50">
        <v>0</v>
      </c>
      <c r="C14" s="50">
        <v>0</v>
      </c>
      <c r="D14" s="50">
        <v>0</v>
      </c>
      <c r="E14" s="50">
        <v>0</v>
      </c>
      <c r="F14" s="50">
        <f t="shared" ref="F14:F16" si="4">+B14+C14+D14+E14</f>
        <v>0</v>
      </c>
      <c r="G14" s="50">
        <v>0</v>
      </c>
      <c r="H14" s="50">
        <v>0</v>
      </c>
    </row>
    <row r="15" spans="1:9" x14ac:dyDescent="0.25">
      <c r="A15" s="87" t="s">
        <v>134</v>
      </c>
      <c r="B15" s="50">
        <v>0</v>
      </c>
      <c r="C15" s="50">
        <v>0</v>
      </c>
      <c r="D15" s="50">
        <v>0</v>
      </c>
      <c r="E15" s="50">
        <v>0</v>
      </c>
      <c r="F15" s="50">
        <f t="shared" si="4"/>
        <v>0</v>
      </c>
      <c r="G15" s="50">
        <v>0</v>
      </c>
      <c r="H15" s="50">
        <v>0</v>
      </c>
    </row>
    <row r="16" spans="1:9" x14ac:dyDescent="0.25">
      <c r="A16" s="87" t="s">
        <v>135</v>
      </c>
      <c r="B16" s="50">
        <v>0</v>
      </c>
      <c r="C16" s="50">
        <v>0</v>
      </c>
      <c r="D16" s="50">
        <v>0</v>
      </c>
      <c r="E16" s="50">
        <v>0</v>
      </c>
      <c r="F16" s="50">
        <f t="shared" si="4"/>
        <v>0</v>
      </c>
      <c r="G16" s="50">
        <v>0</v>
      </c>
      <c r="H16" s="50">
        <v>0</v>
      </c>
    </row>
    <row r="17" spans="1:8" x14ac:dyDescent="0.25">
      <c r="A17" s="46"/>
      <c r="B17" s="4"/>
      <c r="C17" s="4"/>
      <c r="D17" s="4"/>
      <c r="E17" s="4"/>
      <c r="F17" s="4"/>
      <c r="G17" s="4"/>
      <c r="H17" s="4"/>
    </row>
    <row r="18" spans="1:8" x14ac:dyDescent="0.25">
      <c r="A18" s="85" t="s">
        <v>136</v>
      </c>
      <c r="B18" s="51">
        <v>31056676</v>
      </c>
      <c r="C18" s="109"/>
      <c r="D18" s="109"/>
      <c r="E18" s="109"/>
      <c r="F18" s="51">
        <v>40404981</v>
      </c>
      <c r="G18" s="109"/>
      <c r="H18" s="109"/>
    </row>
    <row r="19" spans="1:8" x14ac:dyDescent="0.25">
      <c r="A19" s="46"/>
      <c r="B19" s="4"/>
      <c r="C19" s="4"/>
      <c r="D19" s="4"/>
      <c r="E19" s="4"/>
      <c r="F19" s="4"/>
      <c r="G19" s="4"/>
      <c r="H19" s="4"/>
    </row>
    <row r="20" spans="1:8" x14ac:dyDescent="0.25">
      <c r="A20" s="85" t="s">
        <v>137</v>
      </c>
      <c r="B20" s="51">
        <f>B8+B18</f>
        <v>31056676</v>
      </c>
      <c r="C20" s="51">
        <f t="shared" ref="C20:H20" si="5">C8+C18</f>
        <v>0</v>
      </c>
      <c r="D20" s="51">
        <f t="shared" si="5"/>
        <v>0</v>
      </c>
      <c r="E20" s="51">
        <f t="shared" si="5"/>
        <v>0</v>
      </c>
      <c r="F20" s="51">
        <f t="shared" si="5"/>
        <v>40404981</v>
      </c>
      <c r="G20" s="51">
        <f t="shared" si="5"/>
        <v>0</v>
      </c>
      <c r="H20" s="51">
        <f t="shared" si="5"/>
        <v>0</v>
      </c>
    </row>
    <row r="21" spans="1:8" x14ac:dyDescent="0.25">
      <c r="A21" s="46"/>
      <c r="B21" s="46"/>
      <c r="C21" s="46"/>
      <c r="D21" s="46"/>
      <c r="E21" s="46"/>
      <c r="F21" s="46"/>
      <c r="G21" s="46"/>
      <c r="H21" s="46"/>
    </row>
    <row r="22" spans="1:8" ht="17.25" x14ac:dyDescent="0.25">
      <c r="A22" s="85" t="s">
        <v>3296</v>
      </c>
      <c r="B22" s="51">
        <f>SUM(B23:DEUDA_CONT_FIN_01)</f>
        <v>0</v>
      </c>
      <c r="C22" s="51">
        <f>SUM(C23:DEUDA_CONT_FIN_02)</f>
        <v>0</v>
      </c>
      <c r="D22" s="51">
        <f>SUM(D23:DEUDA_CONT_FIN_03)</f>
        <v>0</v>
      </c>
      <c r="E22" s="51">
        <f>SUM(E23:DEUDA_CONT_FIN_04)</f>
        <v>0</v>
      </c>
      <c r="F22" s="51">
        <f>SUM(F23:DEUDA_CONT_FIN_05)</f>
        <v>0</v>
      </c>
      <c r="G22" s="51">
        <f>SUM(G23:DEUDA_CONT_FIN_06)</f>
        <v>0</v>
      </c>
      <c r="H22" s="51">
        <f>SUM(H23:DEUDA_CONT_FIN_07)</f>
        <v>0</v>
      </c>
    </row>
    <row r="23" spans="1:8" s="18" customFormat="1" x14ac:dyDescent="0.25">
      <c r="A23" s="88" t="s">
        <v>442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</row>
    <row r="24" spans="1:8" s="18" customFormat="1" x14ac:dyDescent="0.25">
      <c r="A24" s="88" t="s">
        <v>443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</row>
    <row r="25" spans="1:8" s="18" customFormat="1" x14ac:dyDescent="0.25">
      <c r="A25" s="88" t="s">
        <v>444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</row>
    <row r="26" spans="1:8" x14ac:dyDescent="0.25">
      <c r="A26" s="64" t="s">
        <v>686</v>
      </c>
      <c r="B26" s="46"/>
      <c r="C26" s="46"/>
      <c r="D26" s="46"/>
      <c r="E26" s="46"/>
      <c r="F26" s="46"/>
      <c r="G26" s="46"/>
      <c r="H26" s="46"/>
    </row>
    <row r="27" spans="1:8" ht="17.25" x14ac:dyDescent="0.25">
      <c r="A27" s="85" t="s">
        <v>3297</v>
      </c>
      <c r="B27" s="51">
        <f>SUM(B28:VALOR_INS_BCC_FIN_01)</f>
        <v>0</v>
      </c>
      <c r="C27" s="51">
        <f>SUM(C28:VALOR_INS_BCC_FIN_02)</f>
        <v>0</v>
      </c>
      <c r="D27" s="51">
        <f>SUM(D28:VALOR_INS_BCC_FIN_03)</f>
        <v>0</v>
      </c>
      <c r="E27" s="51">
        <f>SUM(E28:VALOR_INS_BCC_FIN_04)</f>
        <v>0</v>
      </c>
      <c r="F27" s="51">
        <f>SUM(F28:VALOR_INS_BCC_FIN_05)</f>
        <v>0</v>
      </c>
      <c r="G27" s="51">
        <f>SUM(G28:VALOR_INS_BCC_FIN_06)</f>
        <v>0</v>
      </c>
      <c r="H27" s="51">
        <f>SUM(H28:VALOR_INS_BCC_FIN_07)</f>
        <v>0</v>
      </c>
    </row>
    <row r="28" spans="1:8" s="18" customFormat="1" x14ac:dyDescent="0.25">
      <c r="A28" s="88" t="s">
        <v>445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</row>
    <row r="29" spans="1:8" s="18" customFormat="1" x14ac:dyDescent="0.25">
      <c r="A29" s="88" t="s">
        <v>446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</row>
    <row r="30" spans="1:8" s="18" customFormat="1" x14ac:dyDescent="0.25">
      <c r="A30" s="88" t="s">
        <v>447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</row>
    <row r="31" spans="1:8" x14ac:dyDescent="0.25">
      <c r="A31" s="89" t="s">
        <v>686</v>
      </c>
      <c r="B31" s="5"/>
      <c r="C31" s="5"/>
      <c r="D31" s="5"/>
      <c r="E31" s="5"/>
      <c r="F31" s="5"/>
      <c r="G31" s="5"/>
      <c r="H31" s="5"/>
    </row>
    <row r="32" spans="1:8" ht="17.25" customHeight="1" x14ac:dyDescent="0.25">
      <c r="A32" s="74"/>
    </row>
    <row r="33" spans="1:8" ht="12" customHeight="1" x14ac:dyDescent="0.25">
      <c r="A33" s="136" t="s">
        <v>3300</v>
      </c>
      <c r="B33" s="136"/>
      <c r="C33" s="136"/>
      <c r="D33" s="136"/>
      <c r="E33" s="136"/>
      <c r="F33" s="136"/>
      <c r="G33" s="136"/>
      <c r="H33" s="136"/>
    </row>
    <row r="34" spans="1:8" ht="12" customHeight="1" x14ac:dyDescent="0.25">
      <c r="A34" s="136"/>
      <c r="B34" s="136"/>
      <c r="C34" s="136"/>
      <c r="D34" s="136"/>
      <c r="E34" s="136"/>
      <c r="F34" s="136"/>
      <c r="G34" s="136"/>
      <c r="H34" s="136"/>
    </row>
    <row r="35" spans="1:8" ht="12" customHeight="1" x14ac:dyDescent="0.25">
      <c r="A35" s="136"/>
      <c r="B35" s="136"/>
      <c r="C35" s="136"/>
      <c r="D35" s="136"/>
      <c r="E35" s="136"/>
      <c r="F35" s="136"/>
      <c r="G35" s="136"/>
      <c r="H35" s="136"/>
    </row>
    <row r="36" spans="1:8" ht="12" customHeight="1" x14ac:dyDescent="0.25">
      <c r="A36" s="136"/>
      <c r="B36" s="136"/>
      <c r="C36" s="136"/>
      <c r="D36" s="136"/>
      <c r="E36" s="136"/>
      <c r="F36" s="136"/>
      <c r="G36" s="136"/>
      <c r="H36" s="136"/>
    </row>
    <row r="37" spans="1:8" ht="12" customHeight="1" x14ac:dyDescent="0.25">
      <c r="A37" s="136"/>
      <c r="B37" s="136"/>
      <c r="C37" s="136"/>
      <c r="D37" s="136"/>
      <c r="E37" s="136"/>
      <c r="F37" s="136"/>
      <c r="G37" s="136"/>
      <c r="H37" s="136"/>
    </row>
    <row r="38" spans="1:8" x14ac:dyDescent="0.25">
      <c r="A38" s="74"/>
    </row>
    <row r="39" spans="1:8" ht="30" x14ac:dyDescent="0.25">
      <c r="A39" s="83" t="s">
        <v>139</v>
      </c>
      <c r="B39" s="83" t="s">
        <v>142</v>
      </c>
      <c r="C39" s="83" t="s">
        <v>143</v>
      </c>
      <c r="D39" s="83" t="s">
        <v>144</v>
      </c>
      <c r="E39" s="83" t="s">
        <v>140</v>
      </c>
      <c r="F39" s="37" t="s">
        <v>145</v>
      </c>
    </row>
    <row r="40" spans="1:8" x14ac:dyDescent="0.25">
      <c r="A40" s="46"/>
      <c r="B40" s="4"/>
      <c r="C40" s="4"/>
      <c r="D40" s="4"/>
      <c r="E40" s="4"/>
      <c r="F40" s="4"/>
    </row>
    <row r="41" spans="1:8" x14ac:dyDescent="0.25">
      <c r="A41" s="85" t="s">
        <v>141</v>
      </c>
      <c r="B41" s="51">
        <f>SUM(B42:OB_CORTO_PLAZO_FIN_01)</f>
        <v>0</v>
      </c>
      <c r="C41" s="51">
        <f>SUM(C42:OB_CORTO_PLAZO_FIN_02)</f>
        <v>0</v>
      </c>
      <c r="D41" s="51">
        <f>SUM(D42:OB_CORTO_PLAZO_FIN_03)</f>
        <v>0</v>
      </c>
      <c r="E41" s="51">
        <f>SUM(E42:OB_CORTO_PLAZO_FIN_04)</f>
        <v>0</v>
      </c>
      <c r="F41" s="51">
        <f>SUM(F42:OB_CORTO_PLAZO_FIN_05)</f>
        <v>0</v>
      </c>
    </row>
    <row r="42" spans="1:8" s="18" customFormat="1" x14ac:dyDescent="0.25">
      <c r="A42" s="88" t="s">
        <v>448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</row>
    <row r="43" spans="1:8" s="18" customFormat="1" x14ac:dyDescent="0.25">
      <c r="A43" s="88" t="s">
        <v>449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</row>
    <row r="44" spans="1:8" s="18" customFormat="1" x14ac:dyDescent="0.25">
      <c r="A44" s="88" t="s">
        <v>450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</row>
    <row r="45" spans="1:8" x14ac:dyDescent="0.25">
      <c r="A45" s="14" t="s">
        <v>686</v>
      </c>
      <c r="B45" s="5"/>
      <c r="C45" s="5"/>
      <c r="D45" s="5"/>
      <c r="E45" s="5"/>
      <c r="F45" s="5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7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3" t="s">
        <v>557</v>
      </c>
      <c r="Q2" s="13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3">
        <f>'Formato 2'!B8</f>
        <v>0</v>
      </c>
      <c r="Q3" s="13">
        <f>'Formato 2'!C8</f>
        <v>0</v>
      </c>
      <c r="R3" s="13">
        <f>'Formato 2'!D8</f>
        <v>0</v>
      </c>
      <c r="S3" s="13">
        <f>'Formato 2'!E8</f>
        <v>0</v>
      </c>
      <c r="T3" s="13">
        <f>'Formato 2'!F8</f>
        <v>0</v>
      </c>
      <c r="U3" s="13">
        <f>'Formato 2'!G8</f>
        <v>0</v>
      </c>
      <c r="V3" s="13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3">
        <f>'Formato 2'!B9</f>
        <v>0</v>
      </c>
      <c r="Q4" s="13">
        <f>'Formato 2'!C9</f>
        <v>0</v>
      </c>
      <c r="R4" s="13">
        <f>'Formato 2'!D9</f>
        <v>0</v>
      </c>
      <c r="S4" s="13">
        <f>'Formato 2'!E9</f>
        <v>0</v>
      </c>
      <c r="T4" s="13">
        <f>'Formato 2'!F9</f>
        <v>0</v>
      </c>
      <c r="U4" s="13">
        <f>'Formato 2'!G9</f>
        <v>0</v>
      </c>
      <c r="V4" s="13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3">
        <f>'Formato 2'!B10</f>
        <v>0</v>
      </c>
      <c r="Q5" s="13">
        <f>'Formato 2'!C10</f>
        <v>0</v>
      </c>
      <c r="R5" s="13">
        <f>'Formato 2'!D10</f>
        <v>0</v>
      </c>
      <c r="S5" s="13">
        <f>'Formato 2'!E10</f>
        <v>0</v>
      </c>
      <c r="T5" s="13">
        <f>'Formato 2'!F10</f>
        <v>0</v>
      </c>
      <c r="U5" s="13">
        <f>'Formato 2'!G10</f>
        <v>0</v>
      </c>
      <c r="V5" s="13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3">
        <f>'Formato 2'!B11</f>
        <v>0</v>
      </c>
      <c r="Q6" s="13">
        <f>'Formato 2'!C11</f>
        <v>0</v>
      </c>
      <c r="R6" s="13">
        <f>'Formato 2'!D11</f>
        <v>0</v>
      </c>
      <c r="S6" s="13">
        <f>'Formato 2'!E11</f>
        <v>0</v>
      </c>
      <c r="T6" s="13">
        <f>'Formato 2'!F11</f>
        <v>0</v>
      </c>
      <c r="U6" s="13">
        <f>'Formato 2'!G11</f>
        <v>0</v>
      </c>
      <c r="V6" s="13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3">
        <f>'Formato 2'!B12</f>
        <v>0</v>
      </c>
      <c r="Q7" s="13">
        <f>'Formato 2'!C12</f>
        <v>0</v>
      </c>
      <c r="R7" s="13">
        <f>'Formato 2'!D12</f>
        <v>0</v>
      </c>
      <c r="S7" s="13">
        <f>'Formato 2'!E12</f>
        <v>0</v>
      </c>
      <c r="T7" s="13">
        <f>'Formato 2'!F12</f>
        <v>0</v>
      </c>
      <c r="U7" s="13">
        <f>'Formato 2'!G12</f>
        <v>0</v>
      </c>
      <c r="V7" s="13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3">
        <f>'Formato 2'!B13</f>
        <v>0</v>
      </c>
      <c r="Q8" s="13">
        <f>'Formato 2'!C13</f>
        <v>0</v>
      </c>
      <c r="R8" s="13">
        <f>'Formato 2'!D13</f>
        <v>0</v>
      </c>
      <c r="S8" s="13">
        <f>'Formato 2'!E13</f>
        <v>0</v>
      </c>
      <c r="T8" s="13">
        <f>'Formato 2'!F13</f>
        <v>0</v>
      </c>
      <c r="U8" s="13">
        <f>'Formato 2'!G13</f>
        <v>0</v>
      </c>
      <c r="V8" s="13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3">
        <f>'Formato 2'!B14</f>
        <v>0</v>
      </c>
      <c r="Q9" s="13">
        <f>'Formato 2'!C14</f>
        <v>0</v>
      </c>
      <c r="R9" s="13">
        <f>'Formato 2'!D14</f>
        <v>0</v>
      </c>
      <c r="S9" s="13">
        <f>'Formato 2'!E14</f>
        <v>0</v>
      </c>
      <c r="T9" s="13">
        <f>'Formato 2'!F14</f>
        <v>0</v>
      </c>
      <c r="U9" s="13">
        <f>'Formato 2'!G14</f>
        <v>0</v>
      </c>
      <c r="V9" s="13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3">
        <f>'Formato 2'!B15</f>
        <v>0</v>
      </c>
      <c r="Q10" s="13">
        <f>'Formato 2'!C15</f>
        <v>0</v>
      </c>
      <c r="R10" s="13">
        <f>'Formato 2'!D15</f>
        <v>0</v>
      </c>
      <c r="S10" s="13">
        <f>'Formato 2'!E15</f>
        <v>0</v>
      </c>
      <c r="T10" s="13">
        <f>'Formato 2'!F15</f>
        <v>0</v>
      </c>
      <c r="U10" s="13">
        <f>'Formato 2'!G15</f>
        <v>0</v>
      </c>
      <c r="V10" s="13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3">
        <f>'Formato 2'!B16</f>
        <v>0</v>
      </c>
      <c r="Q11" s="13">
        <f>'Formato 2'!C16</f>
        <v>0</v>
      </c>
      <c r="R11" s="13">
        <f>'Formato 2'!D16</f>
        <v>0</v>
      </c>
      <c r="S11" s="13">
        <f>'Formato 2'!E16</f>
        <v>0</v>
      </c>
      <c r="T11" s="13">
        <f>'Formato 2'!F16</f>
        <v>0</v>
      </c>
      <c r="U11" s="13">
        <f>'Formato 2'!G16</f>
        <v>0</v>
      </c>
      <c r="V11" s="13">
        <f>'Formato 2'!H16</f>
        <v>0</v>
      </c>
    </row>
    <row r="12" spans="1:22" x14ac:dyDescent="0.25">
      <c r="A12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3">
        <f>'Formato 2'!B18</f>
        <v>31056676</v>
      </c>
      <c r="Q12" s="13"/>
      <c r="R12" s="13"/>
      <c r="S12" s="13"/>
      <c r="T12" s="13">
        <f>'Formato 2'!F18</f>
        <v>40404981</v>
      </c>
      <c r="U12" s="13"/>
      <c r="V12" s="13"/>
    </row>
    <row r="13" spans="1:22" x14ac:dyDescent="0.25">
      <c r="A1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3">
        <f>'Formato 2'!B20</f>
        <v>31056676</v>
      </c>
      <c r="Q13" s="13">
        <f>'Formato 2'!C20</f>
        <v>0</v>
      </c>
      <c r="R13" s="13">
        <f>'Formato 2'!D20</f>
        <v>0</v>
      </c>
      <c r="S13" s="13">
        <f>'Formato 2'!E20</f>
        <v>0</v>
      </c>
      <c r="T13" s="13">
        <f>'Formato 2'!F20</f>
        <v>40404981</v>
      </c>
      <c r="U13" s="13">
        <f>'Formato 2'!G20</f>
        <v>0</v>
      </c>
      <c r="V13" s="13">
        <f>'Formato 2'!H20</f>
        <v>0</v>
      </c>
    </row>
    <row r="14" spans="1:22" x14ac:dyDescent="0.25">
      <c r="A14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>
    <pageSetUpPr fitToPage="1"/>
  </sheetPr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75" customFormat="1" ht="37.5" customHeight="1" x14ac:dyDescent="0.25">
      <c r="A1" s="135" t="s">
        <v>543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0"/>
    </row>
    <row r="2" spans="1:12" x14ac:dyDescent="0.25">
      <c r="A2" s="126" t="str">
        <f>ENTE_PUBLICO_A</f>
        <v>Instituto Municipal de Vivienda de León, Guanajuato (IMUVI), Gobierno del Estado de Guanajuato (a)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2" x14ac:dyDescent="0.25">
      <c r="A3" s="129" t="s">
        <v>146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2" x14ac:dyDescent="0.25">
      <c r="A4" s="129" t="str">
        <f>TRIMESTRE</f>
        <v>Del 1 de enero al 31 de diciembre de 2023 (b)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</row>
    <row r="5" spans="1:12" x14ac:dyDescent="0.25">
      <c r="A5" s="129" t="s">
        <v>118</v>
      </c>
      <c r="B5" s="130"/>
      <c r="C5" s="130"/>
      <c r="D5" s="130"/>
      <c r="E5" s="130"/>
      <c r="F5" s="130"/>
      <c r="G5" s="130"/>
      <c r="H5" s="130"/>
      <c r="I5" s="130"/>
      <c r="J5" s="130"/>
      <c r="K5" s="131"/>
    </row>
    <row r="6" spans="1:12" ht="75" x14ac:dyDescent="0.25">
      <c r="A6" s="37" t="s">
        <v>147</v>
      </c>
      <c r="B6" s="37" t="s">
        <v>148</v>
      </c>
      <c r="C6" s="37" t="s">
        <v>149</v>
      </c>
      <c r="D6" s="37" t="s">
        <v>150</v>
      </c>
      <c r="E6" s="37" t="s">
        <v>151</v>
      </c>
      <c r="F6" s="37" t="s">
        <v>152</v>
      </c>
      <c r="G6" s="37" t="s">
        <v>153</v>
      </c>
      <c r="H6" s="37" t="s">
        <v>154</v>
      </c>
      <c r="I6" s="108" t="str">
        <f>MONTO1</f>
        <v>Monto pagado de la inversión al 31 de diciembre de 2023 (k)</v>
      </c>
      <c r="J6" s="108" t="str">
        <f>MONTO2</f>
        <v>Monto pagado de la inversión actualizado al 31 de diciembre de 2023 (l)</v>
      </c>
      <c r="K6" s="108" t="str">
        <f>SALDO_PENDIENTE</f>
        <v>Saldo pendiente por pagar de la inversión al 31 de diciembre de 2023 (m = g – l)</v>
      </c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5">
      <c r="A8" s="31" t="s">
        <v>155</v>
      </c>
      <c r="B8" s="107"/>
      <c r="C8" s="107"/>
      <c r="D8" s="107"/>
      <c r="E8" s="51">
        <f>SUM(E9:APP_FIN_04)</f>
        <v>0</v>
      </c>
      <c r="F8" s="107"/>
      <c r="G8" s="51">
        <f>SUM(G9:APP_FIN_06)</f>
        <v>0</v>
      </c>
      <c r="H8" s="51">
        <f>SUM(H9:APP_FIN_07)</f>
        <v>0</v>
      </c>
      <c r="I8" s="51">
        <f>SUM(I9:APP_FIN_08)</f>
        <v>0</v>
      </c>
      <c r="J8" s="51">
        <f>SUM(J9:APP_FIN_09)</f>
        <v>0</v>
      </c>
      <c r="K8" s="51">
        <f>SUM(K9:APP_FIN_10)</f>
        <v>0</v>
      </c>
    </row>
    <row r="9" spans="1:12" s="18" customFormat="1" x14ac:dyDescent="0.25">
      <c r="A9" s="93" t="s">
        <v>156</v>
      </c>
      <c r="B9" s="91"/>
      <c r="C9" s="91"/>
      <c r="D9" s="91"/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f>E9-J9</f>
        <v>0</v>
      </c>
    </row>
    <row r="10" spans="1:12" s="18" customFormat="1" x14ac:dyDescent="0.25">
      <c r="A10" s="93" t="s">
        <v>157</v>
      </c>
      <c r="B10" s="91"/>
      <c r="C10" s="91"/>
      <c r="D10" s="91"/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f t="shared" ref="K10:K12" si="0">E10-J10</f>
        <v>0</v>
      </c>
    </row>
    <row r="11" spans="1:12" s="18" customFormat="1" x14ac:dyDescent="0.25">
      <c r="A11" s="93" t="s">
        <v>158</v>
      </c>
      <c r="B11" s="91"/>
      <c r="C11" s="91"/>
      <c r="D11" s="91"/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f t="shared" si="0"/>
        <v>0</v>
      </c>
    </row>
    <row r="12" spans="1:12" s="18" customFormat="1" x14ac:dyDescent="0.25">
      <c r="A12" s="93" t="s">
        <v>159</v>
      </c>
      <c r="B12" s="91"/>
      <c r="C12" s="91"/>
      <c r="D12" s="91"/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f t="shared" si="0"/>
        <v>0</v>
      </c>
    </row>
    <row r="13" spans="1:12" x14ac:dyDescent="0.25">
      <c r="A13" s="94" t="s">
        <v>686</v>
      </c>
      <c r="B13" s="92"/>
      <c r="C13" s="92"/>
      <c r="D13" s="92"/>
      <c r="E13" s="46"/>
      <c r="F13" s="46"/>
      <c r="G13" s="46"/>
      <c r="H13" s="46"/>
      <c r="I13" s="46"/>
      <c r="J13" s="46"/>
      <c r="K13" s="46"/>
    </row>
    <row r="14" spans="1:12" x14ac:dyDescent="0.25">
      <c r="A14" s="31" t="s">
        <v>160</v>
      </c>
      <c r="B14" s="107"/>
      <c r="C14" s="107"/>
      <c r="D14" s="107"/>
      <c r="E14" s="51">
        <f>SUM(E15:OTROS_FIN_04)</f>
        <v>0</v>
      </c>
      <c r="F14" s="107"/>
      <c r="G14" s="51">
        <f>SUM(G15:OTROS_FIN_06)</f>
        <v>0</v>
      </c>
      <c r="H14" s="51">
        <f>SUM(H15:OTROS_FIN_07)</f>
        <v>0</v>
      </c>
      <c r="I14" s="51">
        <f>SUM(I15:OTROS_FIN_08)</f>
        <v>0</v>
      </c>
      <c r="J14" s="51">
        <f>SUM(J15:OTROS_FIN_09)</f>
        <v>0</v>
      </c>
      <c r="K14" s="51">
        <f>SUM(K15:OTROS_FIN_10)</f>
        <v>0</v>
      </c>
    </row>
    <row r="15" spans="1:12" s="18" customFormat="1" x14ac:dyDescent="0.25">
      <c r="A15" s="93" t="s">
        <v>161</v>
      </c>
      <c r="B15" s="91"/>
      <c r="C15" s="91"/>
      <c r="D15" s="91"/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f>E15-J15</f>
        <v>0</v>
      </c>
    </row>
    <row r="16" spans="1:12" s="18" customFormat="1" x14ac:dyDescent="0.25">
      <c r="A16" s="93" t="s">
        <v>162</v>
      </c>
      <c r="B16" s="91"/>
      <c r="C16" s="91"/>
      <c r="D16" s="91"/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f t="shared" ref="K16:K18" si="1">E16-J16</f>
        <v>0</v>
      </c>
    </row>
    <row r="17" spans="1:11" s="18" customFormat="1" x14ac:dyDescent="0.25">
      <c r="A17" s="93" t="s">
        <v>163</v>
      </c>
      <c r="B17" s="91"/>
      <c r="C17" s="91"/>
      <c r="D17" s="91"/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f t="shared" si="1"/>
        <v>0</v>
      </c>
    </row>
    <row r="18" spans="1:11" s="18" customFormat="1" x14ac:dyDescent="0.25">
      <c r="A18" s="93" t="s">
        <v>164</v>
      </c>
      <c r="B18" s="91"/>
      <c r="C18" s="91"/>
      <c r="D18" s="91"/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f t="shared" si="1"/>
        <v>0</v>
      </c>
    </row>
    <row r="19" spans="1:11" x14ac:dyDescent="0.25">
      <c r="A19" s="94" t="s">
        <v>686</v>
      </c>
      <c r="B19" s="92"/>
      <c r="C19" s="92"/>
      <c r="D19" s="92"/>
      <c r="E19" s="46"/>
      <c r="F19" s="46"/>
      <c r="G19" s="46"/>
      <c r="H19" s="46"/>
      <c r="I19" s="46"/>
      <c r="J19" s="46"/>
      <c r="K19" s="46"/>
    </row>
    <row r="20" spans="1:11" x14ac:dyDescent="0.25">
      <c r="A20" s="31" t="s">
        <v>165</v>
      </c>
      <c r="B20" s="107"/>
      <c r="C20" s="107"/>
      <c r="D20" s="107"/>
      <c r="E20" s="51">
        <f>APP_T4+OTROS_T4</f>
        <v>0</v>
      </c>
      <c r="F20" s="107"/>
      <c r="G20" s="51">
        <f>APP_T6+OTROS_T6</f>
        <v>0</v>
      </c>
      <c r="H20" s="51">
        <f>APP_T7+OTROS_T7</f>
        <v>0</v>
      </c>
      <c r="I20" s="51">
        <f>APP_T8+OTROS_T8</f>
        <v>0</v>
      </c>
      <c r="J20" s="51">
        <f>APP_T9+OTROS_T9</f>
        <v>0</v>
      </c>
      <c r="K20" s="51">
        <f>APP_T10+OTROS_T10</f>
        <v>0</v>
      </c>
    </row>
    <row r="21" spans="1:11" x14ac:dyDescent="0.25">
      <c r="A21" s="49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rintOptions horizontalCentered="1"/>
  <pageMargins left="0" right="0" top="0.74803149606299213" bottom="0.74803149606299213" header="0.31496062992125984" footer="0.31496062992125984"/>
  <pageSetup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3" t="s">
        <v>557</v>
      </c>
      <c r="Q2" s="13" t="s">
        <v>557</v>
      </c>
    </row>
    <row r="3" spans="1:25" x14ac:dyDescent="0.25">
      <c r="A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3"/>
      <c r="Q3" s="13"/>
      <c r="R3" s="13"/>
      <c r="S3" s="13">
        <f>APP_T4</f>
        <v>0</v>
      </c>
      <c r="T3" s="13"/>
      <c r="U3" s="13">
        <f>APP_T6</f>
        <v>0</v>
      </c>
      <c r="V3" s="13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3"/>
      <c r="Q4" s="13"/>
      <c r="R4" s="13"/>
      <c r="S4" s="13">
        <f>OTROS_T4</f>
        <v>0</v>
      </c>
      <c r="T4" s="13"/>
      <c r="U4" s="13">
        <f>OTROS_T6</f>
        <v>0</v>
      </c>
      <c r="V4" s="13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3"/>
      <c r="Q5" s="13"/>
      <c r="R5" s="13"/>
      <c r="S5" s="13">
        <f>TOTAL_ODF_T4</f>
        <v>0</v>
      </c>
      <c r="T5" s="13"/>
      <c r="U5" s="13">
        <f>TOTAL_ODF_T6</f>
        <v>0</v>
      </c>
      <c r="V5" s="13">
        <f>TOTAL_ODF_T7</f>
        <v>0</v>
      </c>
      <c r="W5" s="13">
        <f>TOTAL_ODF_T8</f>
        <v>0</v>
      </c>
      <c r="X5" s="13">
        <f>TOTAL_ODF_T9</f>
        <v>0</v>
      </c>
      <c r="Y5" s="13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Carlo Mota</cp:lastModifiedBy>
  <cp:lastPrinted>2024-01-23T16:59:02Z</cp:lastPrinted>
  <dcterms:created xsi:type="dcterms:W3CDTF">2017-01-19T17:59:06Z</dcterms:created>
  <dcterms:modified xsi:type="dcterms:W3CDTF">2024-04-24T19:28:52Z</dcterms:modified>
</cp:coreProperties>
</file>